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media/image28.webp" ContentType="image/webp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125" windowHeight="12420"/>
  </bookViews>
  <sheets>
    <sheet name="Sheet1" sheetId="1" r:id="rId1"/>
  </sheets>
  <calcPr calcId="144525" iterate="1" iterateCount="2" iterateDelta="0.001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49" name="ID_2D5D00D553A247D29109CC1888C74CF7" descr="1637671541(1)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346450" y="1381760"/>
          <a:ext cx="967105" cy="541020"/>
        </a:xfrm>
        <a:prstGeom prst="rect">
          <a:avLst/>
        </a:prstGeom>
      </xdr:spPr>
    </xdr:pic>
  </etc:cellImage>
  <etc:cellImage>
    <xdr:pic>
      <xdr:nvPicPr>
        <xdr:cNvPr id="7" name="ID_0C546BB907504238B7D843FB2653ECC2" descr="Amazon.com: 2020 2021 2022 Tesla Model Y 後下保險槓拖車掛鉤蓋板1494009-00-A 黑色: 汽車"/>
        <xdr:cNvPicPr>
          <a:picLocks noChangeAspect="1"/>
        </xdr:cNvPicPr>
      </xdr:nvPicPr>
      <xdr:blipFill>
        <a:blip r:embed="rId2" r:link="rId3"/>
        <a:stretch>
          <a:fillRect/>
        </a:stretch>
      </xdr:blipFill>
      <xdr:spPr>
        <a:xfrm>
          <a:off x="3415665" y="3042920"/>
          <a:ext cx="13716000" cy="10287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3" name="ID_370FD768C0AC4F118B9C285B833F239D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491865" y="3588385"/>
          <a:ext cx="5013960" cy="3238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2" name="ID_A78E1D7EE7354198A5156C8E14735A0B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438525" y="4088130"/>
          <a:ext cx="7802880" cy="5135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0" name="ID_A8D35C36C9254C55AD46BF1F32A5EE0B" descr="Купити Панель відкриття переднього багажника Model Y (1494086-00-B), ціна  1614.99 ₴ - Prom.ua (ID# 1646953621)"/>
        <xdr:cNvPicPr>
          <a:picLocks noChangeAspect="1"/>
        </xdr:cNvPicPr>
      </xdr:nvPicPr>
      <xdr:blipFill>
        <a:blip r:embed="rId6" r:link="rId3"/>
        <a:stretch>
          <a:fillRect/>
        </a:stretch>
      </xdr:blipFill>
      <xdr:spPr>
        <a:xfrm>
          <a:off x="3399155" y="4615815"/>
          <a:ext cx="9753600" cy="83210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1" name="ID_FA172FB580B542D1A5F32F39B012307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425190" y="5175250"/>
          <a:ext cx="8153400" cy="4328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3D686AA6E9204AEE842F6E920C87796E" descr="2020-2021 TESLA MODEL Y GRILLE FRONT LOWER 1493759-00-A OEM | eBay"/>
        <xdr:cNvPicPr>
          <a:picLocks noChangeAspect="1"/>
        </xdr:cNvPicPr>
      </xdr:nvPicPr>
      <xdr:blipFill>
        <a:blip r:embed="rId8" r:link="rId3"/>
        <a:stretch>
          <a:fillRect/>
        </a:stretch>
      </xdr:blipFill>
      <xdr:spPr>
        <a:xfrm>
          <a:off x="3372485" y="5648960"/>
          <a:ext cx="9753600" cy="54864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8" name="ID_E2EA70998DC64953B6FC49FA6897A8FE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373755" y="7217410"/>
          <a:ext cx="911860" cy="5543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2" name="ID_CCCA10FD000E44F784BDBAF86F5460FD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385820" y="7901940"/>
          <a:ext cx="5486400" cy="3680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3" name="ID_E91586D186F948888027ECF1E530BEE7" descr="2020-2023 Tesla Model Y Front Right Door Skin Outer Panel Stamping Shell RH  OEM | eBay"/>
        <xdr:cNvPicPr>
          <a:picLocks noChangeAspect="1"/>
        </xdr:cNvPicPr>
      </xdr:nvPicPr>
      <xdr:blipFill>
        <a:blip r:embed="rId11" r:link="rId3"/>
        <a:stretch>
          <a:fillRect/>
        </a:stretch>
      </xdr:blipFill>
      <xdr:spPr>
        <a:xfrm>
          <a:off x="3426460" y="9388475"/>
          <a:ext cx="3048000" cy="2286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9" name="ID_2DDF314319994AE8A3F4672E25EC6DEE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449320" y="9986645"/>
          <a:ext cx="6964680" cy="51130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4" name="ID_1280108EFB004DC99413813C7E37874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3402330" y="10721975"/>
          <a:ext cx="854710" cy="5549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7" name="ID_1370B646559E487C86AABFD66EF89A7E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402330" y="13059410"/>
          <a:ext cx="854710" cy="5549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8" name="ID_DE3F264CFFB74E7CB35D8B4FE37E398A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3390900" y="17964785"/>
          <a:ext cx="9753600" cy="61874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5" name="ID_BB7484DFC4F54619937C32E5C1D62173" descr="Купить Фара противотуманная правая (полная) Tesla Model 3 (1077392-00-E),  цена 4465.49 ₴ — Prom.ua (ID#1647093228)"/>
        <xdr:cNvPicPr>
          <a:picLocks noChangeAspect="1"/>
        </xdr:cNvPicPr>
      </xdr:nvPicPr>
      <xdr:blipFill>
        <a:blip r:embed="rId16" r:link="rId3"/>
        <a:stretch>
          <a:fillRect/>
        </a:stretch>
      </xdr:blipFill>
      <xdr:spPr>
        <a:xfrm>
          <a:off x="3471545" y="22835235"/>
          <a:ext cx="5334000" cy="301752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36" name="ID_F3DCE8F47F394101BA7EDD01AAF6ADF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3442335" y="24892000"/>
          <a:ext cx="7223760" cy="37414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8" name="ID_9D188B411E1B4726978AC0E150DFD95F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406140" y="17404080"/>
          <a:ext cx="8252460" cy="66979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6" name="ID_5FE04AFC3B2947E0AD19FA38D174FCBA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3371850" y="18317210"/>
          <a:ext cx="916305" cy="5549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7" name="ID_76B29815F4034CF49EE7AF804E7EF8A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406140" y="19570065"/>
          <a:ext cx="6918960" cy="2849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9" name="ID_ADF51EFAEAA047D1AA9301E910AAC85F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425825" y="19102705"/>
          <a:ext cx="7802880" cy="4617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8" name="ID_A8FE0EA9515A45E49AA49B5E4CAB4B9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366135" y="20083780"/>
          <a:ext cx="7307580" cy="2865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6" name="ID_3E9452EFA8DF4B76A70F5C7AABE41413" descr="Купить Накладка передней панели Model Y (1495093-00-B), цена 5979.99 ₴ —  Prom.ua (ID#1646457820)"/>
        <xdr:cNvPicPr>
          <a:picLocks noChangeAspect="1"/>
        </xdr:cNvPicPr>
      </xdr:nvPicPr>
      <xdr:blipFill>
        <a:blip r:embed="rId23" r:link="rId3"/>
        <a:stretch>
          <a:fillRect/>
        </a:stretch>
      </xdr:blipFill>
      <xdr:spPr>
        <a:xfrm>
          <a:off x="3406140" y="20637500"/>
          <a:ext cx="5334000" cy="28575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5" name="ID_1D134300F6FA46D499BED87506596EFD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3385820" y="21136610"/>
          <a:ext cx="5082540" cy="28422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0" name="ID_FD661B747BDC4EA3BCDF39B212F82D8F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385820" y="22161500"/>
          <a:ext cx="6492240" cy="31013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1" name="ID_2821F0916B8249FEAEE3BA7513398A09" descr="Лонжерон левый передняя часть (АНАЛОГ) TESLA MODEL Y 1487461-00-A-ASR"/>
        <xdr:cNvPicPr>
          <a:picLocks noChangeAspect="1"/>
        </xdr:cNvPicPr>
      </xdr:nvPicPr>
      <xdr:blipFill>
        <a:blip r:embed="rId26" r:link="rId3"/>
        <a:stretch>
          <a:fillRect/>
        </a:stretch>
      </xdr:blipFill>
      <xdr:spPr>
        <a:xfrm>
          <a:off x="3458845" y="22830790"/>
          <a:ext cx="9753600" cy="780288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46" name="ID_135009A4BD5140C68D5AE1529B80734B" descr="0076d902-f743-4d24-a52c-bf13c839efbb"/>
        <xdr:cNvPicPr>
          <a:picLocks noChangeAspect="1"/>
        </xdr:cNvPicPr>
      </xdr:nvPicPr>
      <xdr:blipFill>
        <a:blip r:embed="rId27" cstate="print"/>
        <a:stretch>
          <a:fillRect/>
        </a:stretch>
      </xdr:blipFill>
      <xdr:spPr>
        <a:xfrm rot="5400000">
          <a:off x="3615055" y="38146990"/>
          <a:ext cx="607695" cy="724535"/>
        </a:xfrm>
        <a:prstGeom prst="rect">
          <a:avLst/>
        </a:prstGeom>
      </xdr:spPr>
    </xdr:pic>
  </etc:cellImage>
  <etc:cellImage>
    <xdr:pic>
      <xdr:nvPicPr>
        <xdr:cNvPr id="85" name="ID_425A07DDBEB0477A8D39BB239AC1D3E2" descr="1504589-S0-A For Tesla Model Y FEM BRACKET FENDER Left Side | eBay"/>
        <xdr:cNvPicPr>
          <a:picLocks noChangeAspect="1"/>
        </xdr:cNvPicPr>
      </xdr:nvPicPr>
      <xdr:blipFill>
        <a:blip r:embed="rId28" r:link="rId3"/>
        <a:stretch>
          <a:fillRect/>
        </a:stretch>
      </xdr:blipFill>
      <xdr:spPr>
        <a:xfrm>
          <a:off x="3438525" y="22290405"/>
          <a:ext cx="7620000" cy="762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39" name="ID_120B066C57304B5D8B01D418BECAE2A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3366135" y="25990550"/>
          <a:ext cx="6309360" cy="4343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8" name="ID_1C9420430D764C0086CE12AB69CA557A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3366135" y="22744430"/>
          <a:ext cx="5173980" cy="32689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1" name="ID_F4A5097D4E2F4FBD8F72CAE90189EE55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3372485" y="27024330"/>
          <a:ext cx="6751320" cy="2926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0AEA53D8646B426D96D640C0A0658045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3610610" y="24935180"/>
          <a:ext cx="7139940" cy="47929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2" name="ID_0B7D815B81464CBF98665A927CD8C4F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3399155" y="30238065"/>
          <a:ext cx="7452360" cy="48844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7" name="ID_1FF22F2096D84A489FDA91377A329AB3" descr="Подкрылок передний левый (АНАЛОГ) TESLA MODEL Y 1492613-00-TC 1492613-00-A."/>
        <xdr:cNvPicPr>
          <a:picLocks noChangeAspect="1"/>
        </xdr:cNvPicPr>
      </xdr:nvPicPr>
      <xdr:blipFill>
        <a:blip r:embed="rId34" r:link="rId3"/>
        <a:stretch>
          <a:fillRect/>
        </a:stretch>
      </xdr:blipFill>
      <xdr:spPr>
        <a:xfrm>
          <a:off x="3412490" y="36076890"/>
          <a:ext cx="4876800" cy="390144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2" name="ID_3DAFE0C6F2FF417BB8D7BEBAEC71E13F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3402965" y="38790245"/>
          <a:ext cx="7962900" cy="5410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D2F129463F0F48AEA51727E5D0777598" descr="for Tesla Model Y Front Fender Bracket Support Bumper Alignment Clip  Bracket 1493773-00-B 1493772-00-B, Clips - Amazon Canada"/>
        <xdr:cNvPicPr>
          <a:picLocks noChangeAspect="1"/>
        </xdr:cNvPicPr>
      </xdr:nvPicPr>
      <xdr:blipFill>
        <a:blip r:embed="rId36" r:link="rId3"/>
        <a:stretch>
          <a:fillRect/>
        </a:stretch>
      </xdr:blipFill>
      <xdr:spPr>
        <a:xfrm>
          <a:off x="3425825" y="38258750"/>
          <a:ext cx="7620000" cy="549402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44" name="ID_6E36C1A2360444789ED3790AE43AD81B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3392805" y="40399970"/>
          <a:ext cx="3794760" cy="2537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3" name="ID_8E790EDB39394673AC6AFAC8617304DB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3366135" y="42499915"/>
          <a:ext cx="6156960" cy="42138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8" name="ID_1F66935DFDAA46D6A43D5EA86CC5A63D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3383915" y="85166200"/>
          <a:ext cx="6911340" cy="49758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A6E3D195700B4ADAB5F384FFB21BE47D" descr="20-23 TESLA MODEL Y SRS CRASH IMPACT SENSOR 1473444-00-A OEM | eBay"/>
        <xdr:cNvPicPr>
          <a:picLocks noChangeAspect="1"/>
        </xdr:cNvPicPr>
      </xdr:nvPicPr>
      <xdr:blipFill>
        <a:blip r:embed="rId40" r:link="rId3"/>
        <a:stretch>
          <a:fillRect/>
        </a:stretch>
      </xdr:blipFill>
      <xdr:spPr>
        <a:xfrm>
          <a:off x="3366135" y="28597860"/>
          <a:ext cx="12192000" cy="6858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" name="ID_6A43F137F4ED47B8A0665A055B746606" descr="1715673425529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3609975" y="22155150"/>
          <a:ext cx="476885" cy="355600"/>
        </a:xfrm>
        <a:prstGeom prst="rect">
          <a:avLst/>
        </a:prstGeom>
      </xdr:spPr>
    </xdr:pic>
  </etc:cellImage>
  <etc:cellImage>
    <xdr:pic>
      <xdr:nvPicPr>
        <xdr:cNvPr id="106" name="ID_2AFC4E685B7E4282AB1504D93326666F" descr="维修型号y备件前引擎盖套件引擎盖铰链用于特斯拉型号y配件oem 1496267-00-b - Buy 修复模型y备件,前罩套件,发动机罩铰链tesla  Model Y Product on Alibaba.com"/>
        <xdr:cNvPicPr>
          <a:picLocks noChangeAspect="1"/>
        </xdr:cNvPicPr>
      </xdr:nvPicPr>
      <xdr:blipFill>
        <a:blip r:embed="rId42" r:link="rId3"/>
        <a:stretch>
          <a:fillRect/>
        </a:stretch>
      </xdr:blipFill>
      <xdr:spPr>
        <a:xfrm>
          <a:off x="3419475" y="45584745"/>
          <a:ext cx="6096000" cy="6096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6" name="ID_5B95F78BB36B4EF29586920B1F544B26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3425825" y="51166395"/>
          <a:ext cx="7802880" cy="5852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2" name="ID_93F3E15A4A764484B4A49F7C6E32C723" descr="1500682-00-b TESLA Y LIMITER DOOR FRONT 1500682-00-B"/>
        <xdr:cNvPicPr>
          <a:picLocks noChangeAspect="1"/>
        </xdr:cNvPicPr>
      </xdr:nvPicPr>
      <xdr:blipFill>
        <a:blip r:embed="rId44" r:link="rId3"/>
        <a:stretch>
          <a:fillRect/>
        </a:stretch>
      </xdr:blipFill>
      <xdr:spPr>
        <a:xfrm>
          <a:off x="3366135" y="52032535"/>
          <a:ext cx="5486400" cy="41148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0" name="ID_C5CDCD473EC940568C53C8ADADC2631E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3486785" y="74457560"/>
          <a:ext cx="7383780" cy="48463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5" name="ID_3AB11D9F265A417A8406C5200891921F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3339465" y="54752240"/>
          <a:ext cx="6035040" cy="4221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6" name="ID_ED3A50BDA30E46C98C4DEC73CF2625AB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3378835" y="57847230"/>
          <a:ext cx="5684520" cy="35356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B1E16B41CDF04A7CA8E13AEC5E54DEE2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3386455" y="61057155"/>
          <a:ext cx="5433060" cy="54330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5" name="ID_7A039FD8F1104E04855BDED196763BFB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3512185" y="79966820"/>
          <a:ext cx="4762500" cy="35966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0" name="ID_A0868EB93CC44056B4B61C6287A3F805" descr="Купить Подушка безопасности торпеды (пассажир) Tesla Model 3, Y (1077824-00- F) (Оригинал), цена 22161 ₴ — Prom.ua (ID#1798966988)"/>
        <xdr:cNvPicPr>
          <a:picLocks noChangeAspect="1"/>
        </xdr:cNvPicPr>
      </xdr:nvPicPr>
      <xdr:blipFill>
        <a:blip r:embed="rId50" r:link="rId3"/>
        <a:stretch>
          <a:fillRect/>
        </a:stretch>
      </xdr:blipFill>
      <xdr:spPr>
        <a:xfrm>
          <a:off x="3435985" y="80324960"/>
          <a:ext cx="1524000" cy="11811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09" name="ID_8F915587EBE4478496B244533A55C01A" descr="Подушка Безопасности Левая (шторка) Tesla Model Y (1490551-00-D) — Купить  Недорого на Bigl.ua (1774220823)"/>
        <xdr:cNvPicPr>
          <a:picLocks noChangeAspect="1"/>
        </xdr:cNvPicPr>
      </xdr:nvPicPr>
      <xdr:blipFill>
        <a:blip r:embed="rId51" r:link="rId3"/>
        <a:stretch>
          <a:fillRect/>
        </a:stretch>
      </xdr:blipFill>
      <xdr:spPr>
        <a:xfrm>
          <a:off x="3392170" y="62694185"/>
          <a:ext cx="9753600" cy="916686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14" name="ID_106ED561243E40E4838902827D93B55E" descr="Generic 1090322-01-C Left Driver- Belt Pretensioner for Model 3 / Y @ Best  Price Online | Jumia Egypt"/>
        <xdr:cNvPicPr>
          <a:picLocks noChangeAspect="1"/>
        </xdr:cNvPicPr>
      </xdr:nvPicPr>
      <xdr:blipFill>
        <a:blip r:embed="rId52" r:link="rId3"/>
        <a:stretch>
          <a:fillRect/>
        </a:stretch>
      </xdr:blipFill>
      <xdr:spPr>
        <a:xfrm>
          <a:off x="3444875" y="80858360"/>
          <a:ext cx="5181600" cy="51816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12" name="ID_01E69F904C3D44C897EAA26C0D3C362F" descr="For Tesla Model Y Front Left Door Lh Seat Belt Retractor Assembly Original  Quality 1493802-c1-b - Seat Belt Accessories - AliExpress"/>
        <xdr:cNvPicPr>
          <a:picLocks noChangeAspect="1"/>
        </xdr:cNvPicPr>
      </xdr:nvPicPr>
      <xdr:blipFill>
        <a:blip r:embed="rId53" r:link="rId3"/>
        <a:stretch>
          <a:fillRect/>
        </a:stretch>
      </xdr:blipFill>
      <xdr:spPr>
        <a:xfrm>
          <a:off x="3478530" y="64360425"/>
          <a:ext cx="8229600" cy="82296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97" name="ID_6006B222176F45639BD444A59FFC614B" descr="Газовый упор амортизатор капота Tesla Model 3 (1091472-00-B) – низкие цены,  кредит, оплата частями в интернет-магазине ROZETKA от продавца: Glorias |  Купить в Украине: Киеве, Харькове, Днепре, Одессе, Запорожье, Львове"/>
        <xdr:cNvPicPr>
          <a:picLocks noChangeAspect="1"/>
        </xdr:cNvPicPr>
      </xdr:nvPicPr>
      <xdr:blipFill>
        <a:blip r:embed="rId54" r:link="rId3"/>
        <a:stretch>
          <a:fillRect/>
        </a:stretch>
      </xdr:blipFill>
      <xdr:spPr>
        <a:xfrm>
          <a:off x="3639185" y="85248750"/>
          <a:ext cx="9753600" cy="97536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2" name="ID_0EF7AEE304DB442C89DAF56980B65AE9" descr="38fc632745e12e81249962291e2e0ec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3544570" y="79604235"/>
          <a:ext cx="4880610" cy="3970655"/>
        </a:xfrm>
        <a:prstGeom prst="rect">
          <a:avLst/>
        </a:prstGeom>
      </xdr:spPr>
    </xdr:pic>
  </etc:cellImage>
  <etc:cellImage>
    <xdr:pic>
      <xdr:nvPicPr>
        <xdr:cNvPr id="1109" name="ID_6CFD8B939721411A8C6B20AFB18284FC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3320415" y="81207610"/>
          <a:ext cx="1077595" cy="6083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6" name="ID_8C65DD06C63F426E8A952B1ECB0A7331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3355975" y="73814305"/>
          <a:ext cx="947420" cy="5581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17" name="ID_661171C20A07490CB5C1E06475D00013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3422650" y="83112610"/>
          <a:ext cx="971550" cy="6076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8D923A8341C24BDF9B64D67C6D94A1D4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3484880" y="90499565"/>
          <a:ext cx="5730240" cy="39547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55" name="ID_D1B3BC01E7564C1AAFD28A324CEDE11B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3420110" y="84382610"/>
          <a:ext cx="977265" cy="6083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20" name="ID_5FD8DD13CC2C4638BA8A0A6DDDA60A80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3372485" y="85017610"/>
          <a:ext cx="1025525" cy="6076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04" name="ID_608078516D3445E7A609F664A2885D0C" descr="83cebbf716790122dc6ba5a11991c6a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3518535" y="89462610"/>
          <a:ext cx="780415" cy="608330"/>
        </a:xfrm>
        <a:prstGeom prst="rect">
          <a:avLst/>
        </a:prstGeom>
      </xdr:spPr>
    </xdr:pic>
  </etc:cellImage>
  <etc:cellImage>
    <xdr:pic>
      <xdr:nvPicPr>
        <xdr:cNvPr id="71" name="ID_B19A5ECF35A349DF8BB8591CCF412191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3482975" y="55940325"/>
          <a:ext cx="7239000" cy="5471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2" name="ID_B29F33881ED24039B7DCAE52DF25A492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3361690" y="72062975"/>
          <a:ext cx="935990" cy="5549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5" name="ID_0CC5FC4B3D0247F6AE97A9E5DB6A933A" descr="Front Left Shock Strut Assy For Tesla Model 3 M3 RWD 2WD 2017-2021  1044364-00-E | eBay"/>
        <xdr:cNvPicPr>
          <a:picLocks noChangeAspect="1"/>
        </xdr:cNvPicPr>
      </xdr:nvPicPr>
      <xdr:blipFill>
        <a:blip r:embed="rId65" r:link="rId3"/>
        <a:stretch>
          <a:fillRect/>
        </a:stretch>
      </xdr:blipFill>
      <xdr:spPr>
        <a:xfrm>
          <a:off x="3477895" y="101693980"/>
          <a:ext cx="3048000" cy="3048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14" name="ID_F41D8AF9714B4FAABD6876D75EEB2982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3627120" y="103946960"/>
          <a:ext cx="6438900" cy="61798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9" name="ID_92CD321402C242F99D2E00A27271F0E2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3365500" y="34943415"/>
          <a:ext cx="4960620" cy="43967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5" name="ID_EA122913EDF84BE9A0D032A9E55BFC42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3452495" y="36576635"/>
          <a:ext cx="12192000" cy="1219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6" name="ID_E998FB83ED3E4100B15F1CD6F9E5B9EC" descr="Amazon.com: HERNEL Electric Air Conditioner Compressor，Compatible for Tesla  Model Y Model 3 1501256-00-L 150125600L : Automotive"/>
        <xdr:cNvPicPr>
          <a:picLocks noChangeAspect="1"/>
        </xdr:cNvPicPr>
      </xdr:nvPicPr>
      <xdr:blipFill>
        <a:blip r:embed="rId69" r:link="rId3"/>
        <a:stretch>
          <a:fillRect/>
        </a:stretch>
      </xdr:blipFill>
      <xdr:spPr>
        <a:xfrm>
          <a:off x="3683000" y="112534065"/>
          <a:ext cx="12192000" cy="12192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3" name="ID_37CF3ABBAB3444AD938716770C871C20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3435350" y="1438275"/>
          <a:ext cx="4861560" cy="4533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" name="ID_89695296FD3340C583EF2F300C110B25" descr="Wspornik spr臋偶arki Tesla model Y"/>
        <xdr:cNvPicPr>
          <a:picLocks noChangeAspect="1"/>
        </xdr:cNvPicPr>
      </xdr:nvPicPr>
      <xdr:blipFill>
        <a:blip r:embed="rId71" r:link="rId3"/>
        <a:stretch>
          <a:fillRect/>
        </a:stretch>
      </xdr:blipFill>
      <xdr:spPr>
        <a:xfrm>
          <a:off x="3432810" y="5310505"/>
          <a:ext cx="5486400" cy="41148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5" name="ID_2F2168F838104F3AB5719CDB5AA9996E" descr="1106610-00-A For Tesla Model 3 16-22 Front Wiper High-Quality Nut Cover-Cap  | eBay"/>
        <xdr:cNvPicPr>
          <a:picLocks noChangeAspect="1"/>
        </xdr:cNvPicPr>
      </xdr:nvPicPr>
      <xdr:blipFill>
        <a:blip r:embed="rId72" r:link="rId3"/>
        <a:stretch>
          <a:fillRect/>
        </a:stretch>
      </xdr:blipFill>
      <xdr:spPr>
        <a:xfrm>
          <a:off x="3430270" y="160358455"/>
          <a:ext cx="3048000" cy="3048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0" name="ID_E858DD96EE704B3B91CCD4394E5D5020" descr="Amazon.com: EPAuto CP681 (1107681-00-A) Cabin Air Filter includes Activated  Carbon Replacement for Tesla Model 3 / Model Y : Automotive"/>
        <xdr:cNvPicPr>
          <a:picLocks noChangeAspect="1"/>
        </xdr:cNvPicPr>
      </xdr:nvPicPr>
      <xdr:blipFill>
        <a:blip r:embed="rId73" r:link="rId3"/>
        <a:stretch>
          <a:fillRect/>
        </a:stretch>
      </xdr:blipFill>
      <xdr:spPr>
        <a:xfrm>
          <a:off x="3459480" y="150126700"/>
          <a:ext cx="19507200" cy="1574292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28" name="ID_412FCEEFE5BD4820882E5D907FD4301B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3366135" y="110291245"/>
          <a:ext cx="5372100" cy="44119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7" name="ID_AD622EF4F2B94539BF57F770D56FF7F1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3333115" y="109619415"/>
          <a:ext cx="5501640" cy="45339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<sst xmlns="http://schemas.openxmlformats.org/spreadsheetml/2006/main" count="415" uniqueCount="246">
  <si>
    <t>GUANGZHOU HAOCHENG AUTO PARTS CO., Ltd</t>
  </si>
  <si>
    <t>Manufacturer of auto parts</t>
  </si>
  <si>
    <t>Tel:+8618027197909  Add：Warehouse on the 1st floor, No.2 Beilu, Shihu village, Baiyun District, Guangzhou</t>
  </si>
  <si>
    <t>Email:sales03@bucsautoparts.cn</t>
  </si>
  <si>
    <t>Website:www.bucsautoparts.cn</t>
  </si>
  <si>
    <t>whatsapp:+8618027197909</t>
  </si>
  <si>
    <t>wechat:18027197909</t>
  </si>
  <si>
    <t>NO.</t>
  </si>
  <si>
    <t>MODEL</t>
  </si>
  <si>
    <t>NAME</t>
  </si>
  <si>
    <t>名称</t>
  </si>
  <si>
    <t>Number</t>
  </si>
  <si>
    <t>图片/picture</t>
  </si>
  <si>
    <t>QTY</t>
  </si>
  <si>
    <t>price</t>
  </si>
  <si>
    <t>Total</t>
  </si>
  <si>
    <t>MY</t>
  </si>
  <si>
    <t>Front Bumper</t>
  </si>
  <si>
    <t>前杠</t>
  </si>
  <si>
    <t>1493736-S0-A</t>
  </si>
  <si>
    <t>$100</t>
  </si>
  <si>
    <t>Original</t>
  </si>
  <si>
    <t>Rear bumper lower guard cover</t>
  </si>
  <si>
    <t>后杠下裙盖板</t>
  </si>
  <si>
    <t>1494009-00-A</t>
  </si>
  <si>
    <t>Frunk</t>
  </si>
  <si>
    <t>前行李箱</t>
  </si>
  <si>
    <t>1492606-00-C</t>
  </si>
  <si>
    <t>Front spare case cover plate</t>
  </si>
  <si>
    <t>前行李箱盖板</t>
  </si>
  <si>
    <t>1494088-00-A</t>
  </si>
  <si>
    <t>copy</t>
  </si>
  <si>
    <t xml:space="preserve"> front spare case small cover</t>
  </si>
  <si>
    <t>前行李箱小盖</t>
  </si>
  <si>
    <t>1494086-00-B</t>
  </si>
  <si>
    <t>Radiator Bracket</t>
  </si>
  <si>
    <t>龙门架</t>
  </si>
  <si>
    <t>1495245-00-C
1516277-00-D
1660026-00-A</t>
  </si>
  <si>
    <t>Bumper Grille</t>
  </si>
  <si>
    <t>下中网</t>
  </si>
  <si>
    <t>1493759-00-A</t>
  </si>
  <si>
    <t>Hood</t>
  </si>
  <si>
    <t>头盖</t>
  </si>
  <si>
    <t>1493370-S0-A</t>
  </si>
  <si>
    <t>used</t>
  </si>
  <si>
    <t>Fender/L
Fender/R</t>
  </si>
  <si>
    <t>叶子板L
叶子板R</t>
  </si>
  <si>
    <t>1493451-S0-A
1493452-S0-A</t>
  </si>
  <si>
    <t>L=1</t>
  </si>
  <si>
    <t>The Left Front Door
The Right Front Door</t>
  </si>
  <si>
    <t>前车门 L
前车门 R</t>
  </si>
  <si>
    <t>1505460-EC-A
1501462-EC-A</t>
  </si>
  <si>
    <t>The Left Rear Door
The Right Rear Door</t>
  </si>
  <si>
    <t>后车门 L
后车门 R</t>
  </si>
  <si>
    <t>1493561-S0-A
1493562-S0-A</t>
  </si>
  <si>
    <t>MY/22</t>
  </si>
  <si>
    <t xml:space="preserve">Front Windshield </t>
  </si>
  <si>
    <t>前挡玻璃 
（8条线）</t>
  </si>
  <si>
    <t>1615892-00-E</t>
  </si>
  <si>
    <t>Left Front Door Glass
Front Right Door Glass</t>
  </si>
  <si>
    <t>车门玻璃-前L
车门玻璃-前R</t>
  </si>
  <si>
    <t>1582616-01-A       1582617-01-A</t>
  </si>
  <si>
    <t>M3/21/MY</t>
  </si>
  <si>
    <t>Headlamps L
Headlamps R</t>
  </si>
  <si>
    <t>大灯L
大灯R</t>
  </si>
  <si>
    <t>1514952-00-C
1514953-00-C</t>
  </si>
  <si>
    <t>L=1
R=1</t>
  </si>
  <si>
    <t>M3/MY</t>
  </si>
  <si>
    <t>Fog lamp  L
Fog lamp  R
American</t>
  </si>
  <si>
    <t>雾灯L-美版
雾灯R-美版</t>
  </si>
  <si>
    <t>1077392-00-E
1077391-00-E</t>
  </si>
  <si>
    <t>Fender Camera L
Fender Camera R</t>
  </si>
  <si>
    <t>翼子板摄像头 L
翼子板摄像头 R</t>
  </si>
  <si>
    <t>1125106-50-H
1125107-50-H</t>
  </si>
  <si>
    <t>Rearview Mirror L
Rearview Mirror R</t>
  </si>
  <si>
    <t>倒车镜L
倒车镜R</t>
  </si>
  <si>
    <t>1609790-99-A
1609791-99-A</t>
  </si>
  <si>
    <t>Mirror trim panel L
Mirror trim panel R</t>
  </si>
  <si>
    <t>倒车镜三角板L
倒车镜三角板R</t>
  </si>
  <si>
    <t>1495632-00-B
1495633-00-B</t>
  </si>
  <si>
    <t>Front Bumper Absorber</t>
  </si>
  <si>
    <t>前杠泡沫</t>
  </si>
  <si>
    <t>1487605-00-A</t>
  </si>
  <si>
    <t>Front bumper upper frame</t>
  </si>
  <si>
    <t>前杠骨架</t>
  </si>
  <si>
    <t>1487601-00-C</t>
  </si>
  <si>
    <t>$33</t>
  </si>
  <si>
    <t>Front bumper lower frame</t>
  </si>
  <si>
    <t>下横梁</t>
  </si>
  <si>
    <t>1505433-00-A</t>
  </si>
  <si>
    <t>MY/23</t>
  </si>
  <si>
    <t>Front bumper buffer bracket</t>
  </si>
  <si>
    <t>前杠缓冲支架</t>
  </si>
  <si>
    <t>1495093-00-C</t>
  </si>
  <si>
    <t>Rear Bumper Metal</t>
  </si>
  <si>
    <t>后杠骨架</t>
  </si>
  <si>
    <t>1487616-00-A</t>
  </si>
  <si>
    <t>Front trunk support</t>
  </si>
  <si>
    <t>前行李箱下铝支架</t>
  </si>
  <si>
    <t>1518495-00-B</t>
  </si>
  <si>
    <t>Anti-Collision Beam Support/R
Anti-Collision Beam Support/L</t>
  </si>
  <si>
    <t>大梁头L
大梁头R</t>
  </si>
  <si>
    <t>1487461-00-A
1487462-00-A</t>
  </si>
  <si>
    <t>Front bumper frame bracket</t>
  </si>
  <si>
    <t>小梁头</t>
  </si>
  <si>
    <t>1109193-00-C</t>
  </si>
  <si>
    <t>Fender bracket L
Fender bracket R</t>
  </si>
  <si>
    <t>叶子板支架L
叶子板支架R</t>
  </si>
  <si>
    <t>1504589-S0-A
1504590-S0-A</t>
  </si>
  <si>
    <t xml:space="preserve"> Rear Fender side plate L
 Rear Fender side plate R</t>
  </si>
  <si>
    <t>后出风口支架L
后出风口支架L</t>
  </si>
  <si>
    <t>1510098-S0-A
1522163-S0-A</t>
  </si>
  <si>
    <t>Window Shield</t>
  </si>
  <si>
    <t>集水板-上</t>
  </si>
  <si>
    <t>1492605-00-A
1619812-00-A
1619813-00-A</t>
  </si>
  <si>
    <t>集水板</t>
  </si>
  <si>
    <t>1492603-00-B</t>
  </si>
  <si>
    <t>Front Bumper Lower Board</t>
  </si>
  <si>
    <t>前杠下护板</t>
  </si>
  <si>
    <t>1493760-00-A
1613579-00-A</t>
  </si>
  <si>
    <t>Front Motor Lower Guard</t>
  </si>
  <si>
    <t>前电机下护板</t>
  </si>
  <si>
    <t>1499151-00-A</t>
  </si>
  <si>
    <t>Front Fender Lining L
Front Fender Lining R</t>
  </si>
  <si>
    <t>叶子板内衬L
叶子板内衬R</t>
  </si>
  <si>
    <t>1492613-00-A
1492614-00-A</t>
  </si>
  <si>
    <t>Front wheel eyebrow L
Front wheel eyebrow R</t>
  </si>
  <si>
    <t>轮眉-前L
轮眉-前R</t>
  </si>
  <si>
    <t>1494185-00-B
1494186-00-B
1494161-00-B
1494162-00-B</t>
  </si>
  <si>
    <t>Front Bumper Bracket L
Front Bumper Bracket R</t>
  </si>
  <si>
    <t>前杠中支架小L
前杠中支架小R</t>
  </si>
  <si>
    <t>1493772-00-B
1493773-00-B</t>
  </si>
  <si>
    <t>Front Bar Trailer Cover</t>
  </si>
  <si>
    <t>前拖车盖</t>
  </si>
  <si>
    <t>1493746-00-A</t>
  </si>
  <si>
    <t>Battery Power Off Protector</t>
  </si>
  <si>
    <t>电瓶保护器</t>
  </si>
  <si>
    <t>1064689-D0-1</t>
  </si>
  <si>
    <t>$50</t>
  </si>
  <si>
    <t>Tire pressure apparatus</t>
  </si>
  <si>
    <t>胎压传感器</t>
  </si>
  <si>
    <t>1490701-01-B</t>
  </si>
  <si>
    <t>Collision sensor</t>
  </si>
  <si>
    <t>碰撞传感器</t>
  </si>
  <si>
    <t>1473444-00-A</t>
  </si>
  <si>
    <t>Airbag computer</t>
  </si>
  <si>
    <t>气囊电脑</t>
  </si>
  <si>
    <t>1512876-00-B</t>
  </si>
  <si>
    <t>Head hinge L
Head hinge R</t>
  </si>
  <si>
    <t>头盖铰链L
头盖铰链R</t>
  </si>
  <si>
    <t>1496267-00-B
1496268-00-B</t>
  </si>
  <si>
    <t>Door latch</t>
  </si>
  <si>
    <t>车门锁扣</t>
  </si>
  <si>
    <t>1525919-00-B</t>
  </si>
  <si>
    <t>Front door stopper</t>
  </si>
  <si>
    <t>限位器-前</t>
  </si>
  <si>
    <t>1500682-00-B</t>
  </si>
  <si>
    <t>tank</t>
  </si>
  <si>
    <t>水箱</t>
  </si>
  <si>
    <t>1494175-00-A</t>
  </si>
  <si>
    <t>electric fan</t>
  </si>
  <si>
    <t>电子扇</t>
  </si>
  <si>
    <t>1451762-00-A
1607808-00-A</t>
  </si>
  <si>
    <t>Reversing radar (inside)</t>
  </si>
  <si>
    <t>倒车雷达-内</t>
  </si>
  <si>
    <t>2525002-01-D</t>
  </si>
  <si>
    <t>Reversing radar (external)</t>
  </si>
  <si>
    <t>倒车雷达-外</t>
  </si>
  <si>
    <t>2525001-01-D</t>
  </si>
  <si>
    <t>Main airbag</t>
  </si>
  <si>
    <t>主气囊</t>
  </si>
  <si>
    <t>1626617-00-A</t>
  </si>
  <si>
    <t>Passenger airbag</t>
  </si>
  <si>
    <t>副气囊</t>
  </si>
  <si>
    <t>1077824-00-F 
1077823-00-D</t>
  </si>
  <si>
    <t>Roof airbag L
Roof airbag R</t>
  </si>
  <si>
    <t>侧气囊L
侧气囊R</t>
  </si>
  <si>
    <t>1490551-CN-D
1490552-CN-D</t>
  </si>
  <si>
    <t xml:space="preserve"> Front Front Warning L
 Front Front Warning R</t>
  </si>
  <si>
    <t>安全带预紧器L
安全带预紧器R</t>
  </si>
  <si>
    <t>1090322-01-C
1090324-01-C</t>
  </si>
  <si>
    <t>Safety Belt L
Safety Belt R</t>
  </si>
  <si>
    <t>安全带L
安全带R</t>
  </si>
  <si>
    <t>1493802-C1-B
1493803-C1-B</t>
  </si>
  <si>
    <t>Head cover brace</t>
  </si>
  <si>
    <t>头盖撑杆</t>
  </si>
  <si>
    <t>1505547-00-A</t>
  </si>
  <si>
    <t>Front Suspension Upper Arm L
Front Suspension Upper Arm R</t>
  </si>
  <si>
    <t>上摆臂L
上摆臂R</t>
  </si>
  <si>
    <t>1044321-00-G
1044326-00-G</t>
  </si>
  <si>
    <t>Front Suspension Straight Lr</t>
  </si>
  <si>
    <t>下摆臂/LR</t>
  </si>
  <si>
    <t>1188341-00-C</t>
  </si>
  <si>
    <t>Front Lower Suspension Bay L
Front Lower Suspension Bay R</t>
  </si>
  <si>
    <t>下弯臂L
下弯臂R</t>
  </si>
  <si>
    <t>1044354-00-A
1044359-00-A</t>
  </si>
  <si>
    <t>Outer ball head of steering gear</t>
  </si>
  <si>
    <t>方向机外球头</t>
  </si>
  <si>
    <t>1044841-00-E</t>
  </si>
  <si>
    <t>Inner ball head of steering gear</t>
  </si>
  <si>
    <t>方向机内球头</t>
  </si>
  <si>
    <t>1044741-00-E</t>
  </si>
  <si>
    <t>Front Stabilizer Bar Ball Joint L
Front Stabilizer Bar Ball Joint R</t>
  </si>
  <si>
    <t>前平衡杆球头L
前平衡杆球头R</t>
  </si>
  <si>
    <t>1044391-00-D
1044396-00-D
1188391-00-B
1188396-00-B</t>
  </si>
  <si>
    <t>Rear Stabilizer Bar Ball Joint L
Rear Stabilizer Bar Ball Joint R</t>
  </si>
  <si>
    <t>后平衡杆球头L
后平衡杆球头R</t>
  </si>
  <si>
    <t>1044491-00-E
1044496-00-E</t>
  </si>
  <si>
    <t>Front axle shaft</t>
  </si>
  <si>
    <t>前半轴</t>
  </si>
  <si>
    <t>1188119-00-B
1188115-99-A</t>
  </si>
  <si>
    <t>the front axle</t>
  </si>
  <si>
    <t>前桥</t>
  </si>
  <si>
    <t>1044521-00-N
1044521-00-A
1044531-01-B</t>
  </si>
  <si>
    <t>Steering knuckle L
Steering knuckle R</t>
  </si>
  <si>
    <t>羊角L
羊角R</t>
  </si>
  <si>
    <t>1188311-00-D
1188316-00-D</t>
  </si>
  <si>
    <t>Front shock absorber L
Front shock absorber R</t>
  </si>
  <si>
    <t>前减总成L-两驱
前减总成R-两驱</t>
  </si>
  <si>
    <t>1044364-00-E
1044369-00-F</t>
  </si>
  <si>
    <t>Front shock absorber top glue</t>
  </si>
  <si>
    <t>前减顶胶</t>
  </si>
  <si>
    <t>19 Inch Steel Ring</t>
  </si>
  <si>
    <t>钢圈-19寸</t>
  </si>
  <si>
    <t>3488222-00-A</t>
  </si>
  <si>
    <t>19 Inch Wheel Cover</t>
  </si>
  <si>
    <t>轮盖-19寸</t>
  </si>
  <si>
    <t>1044235-00-A</t>
  </si>
  <si>
    <t>Ac compressor(DENSO)</t>
  </si>
  <si>
    <t>压缩机(电装)</t>
  </si>
  <si>
    <t>1501256-00-H</t>
  </si>
  <si>
    <t>Compressor support</t>
  </si>
  <si>
    <t>压缩机支架</t>
  </si>
  <si>
    <t>1500696-00-B</t>
  </si>
  <si>
    <t>1673627-00-C</t>
  </si>
  <si>
    <t>wiper arm small cover</t>
  </si>
  <si>
    <t>雨刮臂盖</t>
  </si>
  <si>
    <t>1106610-00-A</t>
  </si>
  <si>
    <t>Built-in filter element
（1 set）</t>
  </si>
  <si>
    <t>空调格-内
1套</t>
  </si>
  <si>
    <t>1107681-00-A</t>
  </si>
  <si>
    <t>External filter element
（1 set）</t>
  </si>
  <si>
    <t>空调格外置-上
1套</t>
  </si>
  <si>
    <t>1658376-00-A</t>
  </si>
  <si>
    <t>空调格外置-下
1套</t>
  </si>
  <si>
    <t>1658375-00-A</t>
  </si>
</sst>
</file>

<file path=xl/styles.xml><?xml version="1.0" encoding="utf-8"?>
<styleSheet xmlns="http://schemas.openxmlformats.org/spreadsheetml/2006/main">
  <numFmts count="9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&quot;￥&quot;#,##0_);\(&quot;￥&quot;#,##0\)"/>
    <numFmt numFmtId="178" formatCode="&quot;US$&quot;#,##0;\-&quot;US$&quot;#,##0"/>
    <numFmt numFmtId="179" formatCode="\$#,##0.00;\-\$#,##0.00"/>
    <numFmt numFmtId="180" formatCode="\$#,##0.0;\-\$#,##0.0"/>
  </numFmts>
  <fonts count="39">
    <font>
      <sz val="11"/>
      <color theme="1"/>
      <name val="宋体"/>
      <charset val="134"/>
      <scheme val="minor"/>
    </font>
    <font>
      <b/>
      <sz val="6"/>
      <color theme="1"/>
      <name val="宋体"/>
      <charset val="134"/>
      <scheme val="minor"/>
    </font>
    <font>
      <sz val="6"/>
      <color theme="1"/>
      <name val="宋体"/>
      <charset val="162"/>
      <scheme val="minor"/>
    </font>
    <font>
      <sz val="6"/>
      <color theme="1"/>
      <name val="宋体"/>
      <charset val="134"/>
      <scheme val="minor"/>
    </font>
    <font>
      <b/>
      <sz val="9"/>
      <color theme="1"/>
      <name val="宋体"/>
      <charset val="134"/>
      <scheme val="minor"/>
    </font>
    <font>
      <b/>
      <sz val="6"/>
      <color theme="1"/>
      <name val="微软雅黑"/>
      <charset val="134"/>
    </font>
    <font>
      <b/>
      <sz val="11"/>
      <color rgb="FF7030A0"/>
      <name val="微软雅黑"/>
      <charset val="134"/>
    </font>
    <font>
      <b/>
      <sz val="6"/>
      <color rgb="FF7030A0"/>
      <name val="微软雅黑"/>
      <charset val="134"/>
    </font>
    <font>
      <b/>
      <sz val="9"/>
      <color theme="1"/>
      <name val="微软雅黑"/>
      <charset val="134"/>
    </font>
    <font>
      <b/>
      <sz val="7"/>
      <name val="微软雅黑"/>
      <charset val="134"/>
    </font>
    <font>
      <b/>
      <sz val="6"/>
      <name val="微软雅黑"/>
      <charset val="134"/>
    </font>
    <font>
      <b/>
      <sz val="7"/>
      <color theme="1"/>
      <name val="微软雅黑"/>
      <charset val="134"/>
    </font>
    <font>
      <b/>
      <sz val="9"/>
      <name val="微软雅黑"/>
      <charset val="134"/>
    </font>
    <font>
      <sz val="9"/>
      <color theme="1"/>
      <name val="宋体"/>
      <charset val="134"/>
      <scheme val="minor"/>
    </font>
    <font>
      <b/>
      <sz val="9"/>
      <name val="微软雅黑"/>
      <charset val="162"/>
    </font>
    <font>
      <sz val="9"/>
      <name val="宋体"/>
      <charset val="134"/>
      <scheme val="minor"/>
    </font>
    <font>
      <b/>
      <sz val="9"/>
      <color rgb="FF333333"/>
      <name val="微软雅黑"/>
      <charset val="134"/>
    </font>
    <font>
      <b/>
      <sz val="9"/>
      <color rgb="FF000000"/>
      <name val="微软雅黑"/>
      <charset val="134"/>
    </font>
    <font>
      <b/>
      <sz val="7"/>
      <color rgb="FF333333"/>
      <name val="微软雅黑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sz val="12"/>
      <color theme="1"/>
      <name val="宋体"/>
      <charset val="134"/>
      <scheme val="minor"/>
    </font>
  </fonts>
  <fills count="35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3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9" fillId="4" borderId="0" applyNumberFormat="0" applyBorder="0" applyAlignment="0" applyProtection="0">
      <alignment vertical="center"/>
    </xf>
    <xf numFmtId="0" fontId="20" fillId="5" borderId="5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9" fillId="6" borderId="0" applyNumberFormat="0" applyBorder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0" fillId="9" borderId="6" applyNumberFormat="0" applyFont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7" applyNumberFormat="0" applyFill="0" applyAlignment="0" applyProtection="0">
      <alignment vertical="center"/>
    </xf>
    <xf numFmtId="0" fontId="30" fillId="0" borderId="7" applyNumberFormat="0" applyFill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5" fillId="0" borderId="8" applyNumberFormat="0" applyFill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31" fillId="13" borderId="9" applyNumberFormat="0" applyAlignment="0" applyProtection="0">
      <alignment vertical="center"/>
    </xf>
    <xf numFmtId="0" fontId="32" fillId="13" borderId="5" applyNumberFormat="0" applyAlignment="0" applyProtection="0">
      <alignment vertical="center"/>
    </xf>
    <xf numFmtId="0" fontId="33" fillId="14" borderId="10" applyNumberFormat="0" applyAlignment="0" applyProtection="0">
      <alignment vertical="center"/>
    </xf>
    <xf numFmtId="0" fontId="19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34" fillId="0" borderId="11" applyNumberFormat="0" applyFill="0" applyAlignment="0" applyProtection="0">
      <alignment vertical="center"/>
    </xf>
    <xf numFmtId="0" fontId="35" fillId="0" borderId="12" applyNumberFormat="0" applyFill="0" applyAlignment="0" applyProtection="0">
      <alignment vertical="center"/>
    </xf>
    <xf numFmtId="0" fontId="36" fillId="17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0" fontId="19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19" fillId="23" borderId="0" applyNumberFormat="0" applyBorder="0" applyAlignment="0" applyProtection="0">
      <alignment vertical="center"/>
    </xf>
    <xf numFmtId="0" fontId="19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0" fillId="0" borderId="0">
      <alignment vertical="center"/>
    </xf>
    <xf numFmtId="0" fontId="22" fillId="26" borderId="0" applyNumberFormat="0" applyBorder="0" applyAlignment="0" applyProtection="0">
      <alignment vertical="center"/>
    </xf>
    <xf numFmtId="0" fontId="19" fillId="27" borderId="0" applyNumberFormat="0" applyBorder="0" applyAlignment="0" applyProtection="0">
      <alignment vertical="center"/>
    </xf>
    <xf numFmtId="0" fontId="19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0" fillId="0" borderId="0" applyBorder="0"/>
    <xf numFmtId="0" fontId="19" fillId="33" borderId="0" applyNumberFormat="0" applyBorder="0" applyAlignment="0" applyProtection="0">
      <alignment vertical="center"/>
    </xf>
    <xf numFmtId="0" fontId="22" fillId="34" borderId="0" applyNumberFormat="0" applyBorder="0" applyAlignment="0" applyProtection="0">
      <alignment vertical="center"/>
    </xf>
    <xf numFmtId="0" fontId="38" fillId="0" borderId="0">
      <alignment vertical="center"/>
    </xf>
    <xf numFmtId="0" fontId="38" fillId="0" borderId="0">
      <alignment vertical="center"/>
    </xf>
  </cellStyleXfs>
  <cellXfs count="62">
    <xf numFmtId="0" fontId="0" fillId="0" borderId="0" xfId="0">
      <alignment vertical="center"/>
    </xf>
    <xf numFmtId="0" fontId="1" fillId="0" borderId="0" xfId="0" applyFont="1" applyFill="1" applyBorder="1" applyAlignment="1" applyProtection="1">
      <alignment vertical="center"/>
      <protection locked="0"/>
    </xf>
    <xf numFmtId="0" fontId="2" fillId="0" borderId="0" xfId="0" applyFont="1" applyFill="1" applyBorder="1" applyAlignment="1" applyProtection="1">
      <protection locked="0"/>
    </xf>
    <xf numFmtId="0" fontId="3" fillId="0" borderId="0" xfId="0" applyFont="1" applyFill="1" applyBorder="1" applyAlignment="1" applyProtection="1">
      <alignment vertical="center"/>
      <protection locked="0"/>
    </xf>
    <xf numFmtId="0" fontId="0" fillId="0" borderId="0" xfId="0" applyFill="1" applyBorder="1" applyAlignment="1" applyProtection="1">
      <alignment vertical="center"/>
      <protection locked="0"/>
    </xf>
    <xf numFmtId="0" fontId="4" fillId="0" borderId="0" xfId="0" applyFont="1" applyFill="1" applyBorder="1" applyAlignment="1" applyProtection="1">
      <alignment vertical="center"/>
      <protection locked="0"/>
    </xf>
    <xf numFmtId="0" fontId="1" fillId="0" borderId="0" xfId="0" applyFont="1" applyFill="1" applyAlignment="1" applyProtection="1">
      <alignment vertical="center"/>
      <protection locked="0"/>
    </xf>
    <xf numFmtId="0" fontId="5" fillId="0" borderId="0" xfId="0" applyFont="1" applyFill="1" applyBorder="1" applyAlignment="1" applyProtection="1">
      <alignment horizontal="left" vertical="center"/>
      <protection locked="0"/>
    </xf>
    <xf numFmtId="0" fontId="5" fillId="0" borderId="0" xfId="0" applyFont="1" applyFill="1" applyAlignment="1" applyProtection="1">
      <alignment horizontal="left" vertical="center"/>
      <protection locked="0"/>
    </xf>
    <xf numFmtId="0" fontId="6" fillId="0" borderId="1" xfId="0" applyFont="1" applyFill="1" applyBorder="1" applyAlignment="1" applyProtection="1">
      <alignment horizontal="center" vertical="center"/>
      <protection locked="0"/>
    </xf>
    <xf numFmtId="0" fontId="7" fillId="0" borderId="1" xfId="0" applyFont="1" applyFill="1" applyBorder="1" applyAlignment="1" applyProtection="1">
      <alignment horizontal="center" vertical="center"/>
      <protection locked="0"/>
    </xf>
    <xf numFmtId="0" fontId="8" fillId="0" borderId="1" xfId="0" applyFont="1" applyFill="1" applyBorder="1" applyAlignment="1" applyProtection="1">
      <alignment horizontal="center" vertical="center"/>
      <protection locked="0"/>
    </xf>
    <xf numFmtId="0" fontId="5" fillId="0" borderId="1" xfId="0" applyFont="1" applyFill="1" applyBorder="1" applyAlignment="1" applyProtection="1">
      <alignment horizontal="center" vertical="center"/>
      <protection locked="0"/>
    </xf>
    <xf numFmtId="0" fontId="9" fillId="0" borderId="1" xfId="10" applyFont="1" applyBorder="1" applyAlignment="1" applyProtection="1">
      <alignment horizontal="center" vertical="center" wrapText="1"/>
      <protection locked="0"/>
    </xf>
    <xf numFmtId="0" fontId="10" fillId="0" borderId="1" xfId="10" applyFont="1" applyBorder="1" applyAlignment="1" applyProtection="1">
      <alignment horizontal="center" vertical="center" wrapText="1"/>
      <protection locked="0"/>
    </xf>
    <xf numFmtId="0" fontId="5" fillId="0" borderId="1" xfId="0" applyFont="1" applyFill="1" applyBorder="1" applyAlignment="1" applyProtection="1">
      <alignment horizontal="left" vertical="center"/>
      <protection locked="0"/>
    </xf>
    <xf numFmtId="0" fontId="5" fillId="0" borderId="2" xfId="0" applyFont="1" applyFill="1" applyBorder="1" applyAlignment="1" applyProtection="1">
      <alignment horizontal="center" vertical="center"/>
      <protection locked="0"/>
    </xf>
    <xf numFmtId="0" fontId="5" fillId="0" borderId="3" xfId="0" applyFont="1" applyFill="1" applyBorder="1" applyAlignment="1" applyProtection="1">
      <alignment horizontal="center" vertical="center"/>
      <protection locked="0"/>
    </xf>
    <xf numFmtId="0" fontId="5" fillId="0" borderId="4" xfId="0" applyFont="1" applyFill="1" applyBorder="1" applyAlignment="1" applyProtection="1">
      <alignment horizontal="center" vertical="center"/>
      <protection locked="0"/>
    </xf>
    <xf numFmtId="0" fontId="11" fillId="0" borderId="1" xfId="0" applyFont="1" applyFill="1" applyBorder="1" applyAlignment="1" applyProtection="1">
      <alignment horizontal="center" vertical="center"/>
    </xf>
    <xf numFmtId="0" fontId="9" fillId="0" borderId="1" xfId="51" applyFont="1" applyFill="1" applyBorder="1" applyAlignment="1" applyProtection="1">
      <alignment horizontal="center" vertical="center"/>
    </xf>
    <xf numFmtId="0" fontId="11" fillId="0" borderId="1" xfId="51" applyFont="1" applyFill="1" applyBorder="1" applyAlignment="1" applyProtection="1">
      <alignment horizontal="center" vertical="center" wrapText="1"/>
    </xf>
    <xf numFmtId="0" fontId="11" fillId="0" borderId="1" xfId="51" applyFont="1" applyFill="1" applyBorder="1" applyAlignment="1" applyProtection="1">
      <alignment horizontal="center" vertical="center"/>
    </xf>
    <xf numFmtId="177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0" applyFont="1" applyFill="1" applyBorder="1" applyAlignment="1" applyProtection="1">
      <alignment horizontal="center" vertical="center"/>
    </xf>
    <xf numFmtId="0" fontId="12" fillId="0" borderId="1" xfId="0" applyFont="1" applyFill="1" applyBorder="1" applyAlignment="1" applyProtection="1">
      <alignment horizontal="center" vertical="center"/>
    </xf>
    <xf numFmtId="0" fontId="8" fillId="0" borderId="1" xfId="52" applyFont="1" applyBorder="1" applyAlignment="1" applyProtection="1">
      <alignment horizontal="center" vertical="center"/>
    </xf>
    <xf numFmtId="176" fontId="12" fillId="0" borderId="1" xfId="0" applyNumberFormat="1" applyFont="1" applyFill="1" applyBorder="1" applyAlignment="1" applyProtection="1">
      <alignment horizontal="center" vertical="center" wrapText="1"/>
    </xf>
    <xf numFmtId="0" fontId="12" fillId="0" borderId="1" xfId="48" applyFont="1" applyFill="1" applyBorder="1" applyAlignment="1" applyProtection="1">
      <alignment horizontal="center" vertical="center" wrapText="1"/>
    </xf>
    <xf numFmtId="0" fontId="12" fillId="0" borderId="1" xfId="0" applyFont="1" applyFill="1" applyBorder="1" applyAlignment="1" applyProtection="1">
      <alignment horizontal="center" vertical="center"/>
      <protection locked="0"/>
    </xf>
    <xf numFmtId="0" fontId="13" fillId="0" borderId="1" xfId="0" applyFont="1" applyFill="1" applyBorder="1" applyAlignment="1">
      <alignment horizontal="center" vertical="center"/>
    </xf>
    <xf numFmtId="0" fontId="12" fillId="0" borderId="1" xfId="52" applyFont="1" applyBorder="1" applyAlignment="1" applyProtection="1">
      <alignment horizontal="center" vertical="center"/>
    </xf>
    <xf numFmtId="0" fontId="8" fillId="0" borderId="1" xfId="52" applyFont="1" applyBorder="1" applyAlignment="1" applyProtection="1">
      <alignment horizontal="center" vertical="center" wrapText="1"/>
    </xf>
    <xf numFmtId="0" fontId="13" fillId="0" borderId="1" xfId="0" applyFont="1" applyFill="1" applyBorder="1" applyAlignment="1">
      <alignment horizontal="center" vertical="center"/>
    </xf>
    <xf numFmtId="0" fontId="8" fillId="0" borderId="1" xfId="52" applyFont="1" applyBorder="1" applyAlignment="1" applyProtection="1">
      <alignment horizontal="center" vertical="center"/>
      <protection locked="0"/>
    </xf>
    <xf numFmtId="0" fontId="12" fillId="0" borderId="1" xfId="52" applyFont="1" applyFill="1" applyBorder="1" applyAlignment="1" applyProtection="1">
      <alignment horizontal="center" vertical="center" wrapText="1"/>
    </xf>
    <xf numFmtId="0" fontId="8" fillId="0" borderId="1" xfId="0" applyFont="1" applyFill="1" applyBorder="1" applyAlignment="1" applyProtection="1">
      <alignment horizontal="center" vertical="center" wrapText="1"/>
    </xf>
    <xf numFmtId="0" fontId="12" fillId="0" borderId="1" xfId="51" applyFont="1" applyBorder="1" applyAlignment="1" applyProtection="1">
      <alignment horizontal="center" vertical="center" wrapText="1"/>
    </xf>
    <xf numFmtId="0" fontId="12" fillId="0" borderId="1" xfId="52" applyFont="1" applyBorder="1" applyAlignment="1" applyProtection="1">
      <alignment horizontal="center" vertical="center" wrapText="1"/>
    </xf>
    <xf numFmtId="49" fontId="12" fillId="2" borderId="1" xfId="0" applyNumberFormat="1" applyFont="1" applyFill="1" applyBorder="1" applyAlignment="1" applyProtection="1">
      <alignment horizontal="center" vertical="center" wrapText="1"/>
    </xf>
    <xf numFmtId="0" fontId="8" fillId="0" borderId="1" xfId="0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 applyProtection="1">
      <alignment horizontal="center" vertical="center" wrapText="1"/>
    </xf>
    <xf numFmtId="0" fontId="12" fillId="0" borderId="1" xfId="0" applyFont="1" applyFill="1" applyBorder="1" applyAlignment="1" applyProtection="1">
      <alignment horizontal="center" vertical="center" wrapText="1"/>
      <protection locked="0"/>
    </xf>
    <xf numFmtId="0" fontId="14" fillId="0" borderId="1" xfId="0" applyFont="1" applyFill="1" applyBorder="1" applyAlignment="1" applyProtection="1">
      <alignment horizontal="center" vertical="center"/>
    </xf>
    <xf numFmtId="0" fontId="8" fillId="0" borderId="1" xfId="40" applyFont="1" applyFill="1" applyBorder="1" applyAlignment="1" applyProtection="1">
      <alignment horizontal="center" vertical="center" wrapText="1"/>
    </xf>
    <xf numFmtId="0" fontId="15" fillId="0" borderId="1" xfId="0" applyFont="1" applyFill="1" applyBorder="1" applyAlignment="1">
      <alignment horizontal="center" vertical="center"/>
    </xf>
    <xf numFmtId="176" fontId="12" fillId="3" borderId="1" xfId="0" applyNumberFormat="1" applyFont="1" applyFill="1" applyBorder="1" applyAlignment="1" applyProtection="1">
      <alignment horizontal="center" vertical="center" wrapText="1"/>
    </xf>
    <xf numFmtId="0" fontId="12" fillId="3" borderId="1" xfId="48" applyFont="1" applyFill="1" applyBorder="1" applyAlignment="1" applyProtection="1">
      <alignment horizontal="center" vertical="center" wrapText="1"/>
    </xf>
    <xf numFmtId="0" fontId="8" fillId="0" borderId="1" xfId="48" applyFont="1" applyFill="1" applyBorder="1" applyAlignment="1" applyProtection="1">
      <alignment horizontal="center" vertical="center" wrapText="1"/>
    </xf>
    <xf numFmtId="0" fontId="16" fillId="0" borderId="1" xfId="0" applyFont="1" applyFill="1" applyBorder="1" applyAlignment="1" applyProtection="1">
      <alignment horizontal="center" vertical="center"/>
    </xf>
    <xf numFmtId="0" fontId="8" fillId="0" borderId="1" xfId="51" applyFont="1" applyBorder="1" applyAlignment="1" applyProtection="1">
      <alignment horizontal="center" vertical="center" wrapText="1"/>
    </xf>
    <xf numFmtId="49" fontId="17" fillId="2" borderId="1" xfId="0" applyNumberFormat="1" applyFont="1" applyFill="1" applyBorder="1" applyAlignment="1" applyProtection="1">
      <alignment horizontal="center" vertical="center"/>
    </xf>
    <xf numFmtId="49" fontId="12" fillId="2" borderId="1" xfId="0" applyNumberFormat="1" applyFont="1" applyFill="1" applyBorder="1" applyAlignment="1" applyProtection="1">
      <alignment horizontal="center" vertical="center"/>
    </xf>
    <xf numFmtId="0" fontId="5" fillId="0" borderId="4" xfId="0" applyFont="1" applyFill="1" applyBorder="1" applyAlignment="1" applyProtection="1">
      <alignment horizontal="center" vertical="center"/>
      <protection locked="0"/>
    </xf>
    <xf numFmtId="0" fontId="5" fillId="0" borderId="3" xfId="0" applyFont="1" applyFill="1" applyBorder="1" applyAlignment="1" applyProtection="1">
      <alignment vertical="center"/>
      <protection locked="0"/>
    </xf>
    <xf numFmtId="178" fontId="18" fillId="0" borderId="1" xfId="0" applyNumberFormat="1" applyFont="1" applyFill="1" applyBorder="1" applyAlignment="1" applyProtection="1">
      <alignment horizontal="center" vertical="center"/>
      <protection locked="0"/>
    </xf>
    <xf numFmtId="178" fontId="18" fillId="0" borderId="1" xfId="0" applyNumberFormat="1" applyFont="1" applyFill="1" applyBorder="1" applyAlignment="1" applyProtection="1">
      <alignment horizontal="center" vertical="center" wrapText="1"/>
      <protection locked="0"/>
    </xf>
    <xf numFmtId="178" fontId="11" fillId="0" borderId="1" xfId="0" applyNumberFormat="1" applyFont="1" applyFill="1" applyBorder="1" applyAlignment="1" applyProtection="1">
      <alignment horizontal="center" vertical="center" wrapText="1"/>
      <protection locked="0"/>
    </xf>
    <xf numFmtId="179" fontId="4" fillId="0" borderId="1" xfId="0" applyNumberFormat="1" applyFont="1" applyFill="1" applyBorder="1" applyAlignment="1" applyProtection="1">
      <alignment horizontal="center" vertical="center" wrapText="1"/>
      <protection locked="0"/>
    </xf>
    <xf numFmtId="180" fontId="8" fillId="0" borderId="1" xfId="51" applyNumberFormat="1" applyFont="1" applyFill="1" applyBorder="1" applyAlignment="1" applyProtection="1">
      <alignment horizontal="center" vertical="center"/>
      <protection locked="0"/>
    </xf>
    <xf numFmtId="179" fontId="4" fillId="0" borderId="1" xfId="0" applyNumberFormat="1" applyFont="1" applyFill="1" applyBorder="1" applyAlignment="1" applyProtection="1">
      <alignment horizontal="center" vertical="center"/>
      <protection locked="0"/>
    </xf>
    <xf numFmtId="0" fontId="16" fillId="0" borderId="1" xfId="0" applyFont="1" applyFill="1" applyBorder="1" applyAlignment="1" applyProtection="1">
      <alignment horizontal="center" vertical="center"/>
      <protection locked="0"/>
    </xf>
  </cellXfs>
  <cellStyles count="53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常规 3 2" xfId="40"/>
    <cellStyle name="强调文字颜色 4" xfId="41" builtinId="41"/>
    <cellStyle name="20% - 强调文字颜色 4" xfId="42" builtinId="42"/>
    <cellStyle name="40% - 强调文字颜色 4" xfId="43" builtinId="43"/>
    <cellStyle name="强调文字颜色 5" xfId="44" builtinId="45"/>
    <cellStyle name="40% - 强调文字颜色 5" xfId="45" builtinId="47"/>
    <cellStyle name="60% - 强调文字颜色 5" xfId="46" builtinId="48"/>
    <cellStyle name="强调文字颜色 6" xfId="47" builtinId="49"/>
    <cellStyle name="Normal 4" xfId="48"/>
    <cellStyle name="40% - 强调文字颜色 6" xfId="49" builtinId="51"/>
    <cellStyle name="60% - 强调文字颜色 6" xfId="50" builtinId="52"/>
    <cellStyle name="常规 2" xfId="51"/>
    <cellStyle name="常规 4" xfId="52"/>
  </cellStyles>
  <dxfs count="2">
    <dxf>
      <font>
        <color rgb="FF9C0006"/>
      </font>
      <fill>
        <patternFill patternType="solid">
          <bgColor rgb="FFFFC7CE"/>
        </patternFill>
      </fill>
    </dxf>
    <dxf>
      <font>
        <color theme="1"/>
      </font>
      <fill>
        <patternFill patternType="solid">
          <bgColor theme="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jpeg"/><Relationship Id="rId75" Type="http://schemas.openxmlformats.org/officeDocument/2006/relationships/image" Target="media/image75.png"/><Relationship Id="rId74" Type="http://schemas.openxmlformats.org/officeDocument/2006/relationships/image" Target="media/image74.png"/><Relationship Id="rId73" Type="http://schemas.openxmlformats.org/officeDocument/2006/relationships/image" Target="media/image73.jpeg"/><Relationship Id="rId72" Type="http://schemas.openxmlformats.org/officeDocument/2006/relationships/image" Target="media/image72.jpeg"/><Relationship Id="rId71" Type="http://schemas.openxmlformats.org/officeDocument/2006/relationships/image" Target="media/image71.jpeg"/><Relationship Id="rId70" Type="http://schemas.openxmlformats.org/officeDocument/2006/relationships/image" Target="media/image70.png"/><Relationship Id="rId7" Type="http://schemas.openxmlformats.org/officeDocument/2006/relationships/image" Target="media/image7.png"/><Relationship Id="rId69" Type="http://schemas.openxmlformats.org/officeDocument/2006/relationships/image" Target="media/image69.jpeg"/><Relationship Id="rId68" Type="http://schemas.openxmlformats.org/officeDocument/2006/relationships/image" Target="media/image68.png"/><Relationship Id="rId67" Type="http://schemas.openxmlformats.org/officeDocument/2006/relationships/image" Target="media/image67.png"/><Relationship Id="rId66" Type="http://schemas.openxmlformats.org/officeDocument/2006/relationships/image" Target="media/image66.png"/><Relationship Id="rId65" Type="http://schemas.openxmlformats.org/officeDocument/2006/relationships/image" Target="media/image65.png"/><Relationship Id="rId64" Type="http://schemas.openxmlformats.org/officeDocument/2006/relationships/image" Target="media/image64.png"/><Relationship Id="rId63" Type="http://schemas.openxmlformats.org/officeDocument/2006/relationships/image" Target="media/image63.png"/><Relationship Id="rId62" Type="http://schemas.openxmlformats.org/officeDocument/2006/relationships/image" Target="media/image62.jpeg"/><Relationship Id="rId61" Type="http://schemas.openxmlformats.org/officeDocument/2006/relationships/image" Target="media/image61.png"/><Relationship Id="rId60" Type="http://schemas.openxmlformats.org/officeDocument/2006/relationships/image" Target="media/image60.png"/><Relationship Id="rId6" Type="http://schemas.openxmlformats.org/officeDocument/2006/relationships/image" Target="media/image6.jpeg"/><Relationship Id="rId59" Type="http://schemas.openxmlformats.org/officeDocument/2006/relationships/image" Target="media/image59.png"/><Relationship Id="rId58" Type="http://schemas.openxmlformats.org/officeDocument/2006/relationships/image" Target="media/image58.png"/><Relationship Id="rId57" Type="http://schemas.openxmlformats.org/officeDocument/2006/relationships/image" Target="media/image57.png"/><Relationship Id="rId56" Type="http://schemas.openxmlformats.org/officeDocument/2006/relationships/image" Target="media/image56.png"/><Relationship Id="rId55" Type="http://schemas.openxmlformats.org/officeDocument/2006/relationships/image" Target="media/image55.jpeg"/><Relationship Id="rId54" Type="http://schemas.openxmlformats.org/officeDocument/2006/relationships/image" Target="media/image54.jpeg"/><Relationship Id="rId53" Type="http://schemas.openxmlformats.org/officeDocument/2006/relationships/image" Target="media/image53.jpeg"/><Relationship Id="rId52" Type="http://schemas.openxmlformats.org/officeDocument/2006/relationships/image" Target="media/image52.jpeg"/><Relationship Id="rId51" Type="http://schemas.openxmlformats.org/officeDocument/2006/relationships/image" Target="media/image51.jpeg"/><Relationship Id="rId50" Type="http://schemas.openxmlformats.org/officeDocument/2006/relationships/image" Target="media/image50.jpeg"/><Relationship Id="rId5" Type="http://schemas.openxmlformats.org/officeDocument/2006/relationships/image" Target="media/image5.png"/><Relationship Id="rId49" Type="http://schemas.openxmlformats.org/officeDocument/2006/relationships/image" Target="media/image49.png"/><Relationship Id="rId48" Type="http://schemas.openxmlformats.org/officeDocument/2006/relationships/image" Target="media/image48.png"/><Relationship Id="rId47" Type="http://schemas.openxmlformats.org/officeDocument/2006/relationships/image" Target="media/image47.png"/><Relationship Id="rId46" Type="http://schemas.openxmlformats.org/officeDocument/2006/relationships/image" Target="media/image46.png"/><Relationship Id="rId45" Type="http://schemas.openxmlformats.org/officeDocument/2006/relationships/image" Target="media/image45.png"/><Relationship Id="rId44" Type="http://schemas.openxmlformats.org/officeDocument/2006/relationships/image" Target="media/image44.jpeg"/><Relationship Id="rId43" Type="http://schemas.openxmlformats.org/officeDocument/2006/relationships/image" Target="media/image43.png"/><Relationship Id="rId42" Type="http://schemas.openxmlformats.org/officeDocument/2006/relationships/image" Target="media/image42.jpeg"/><Relationship Id="rId41" Type="http://schemas.openxmlformats.org/officeDocument/2006/relationships/image" Target="media/image41.png"/><Relationship Id="rId40" Type="http://schemas.openxmlformats.org/officeDocument/2006/relationships/image" Target="media/image40.jpeg"/><Relationship Id="rId4" Type="http://schemas.openxmlformats.org/officeDocument/2006/relationships/image" Target="media/image4.png"/><Relationship Id="rId39" Type="http://schemas.openxmlformats.org/officeDocument/2006/relationships/image" Target="media/image39.png"/><Relationship Id="rId38" Type="http://schemas.openxmlformats.org/officeDocument/2006/relationships/image" Target="media/image38.png"/><Relationship Id="rId37" Type="http://schemas.openxmlformats.org/officeDocument/2006/relationships/image" Target="media/image37.png"/><Relationship Id="rId36" Type="http://schemas.openxmlformats.org/officeDocument/2006/relationships/image" Target="media/image36.jpeg"/><Relationship Id="rId35" Type="http://schemas.openxmlformats.org/officeDocument/2006/relationships/image" Target="media/image35.png"/><Relationship Id="rId34" Type="http://schemas.openxmlformats.org/officeDocument/2006/relationships/image" Target="media/image34.jpeg"/><Relationship Id="rId33" Type="http://schemas.openxmlformats.org/officeDocument/2006/relationships/image" Target="media/image33.png"/><Relationship Id="rId32" Type="http://schemas.openxmlformats.org/officeDocument/2006/relationships/image" Target="media/image32.png"/><Relationship Id="rId31" Type="http://schemas.openxmlformats.org/officeDocument/2006/relationships/image" Target="media/image31.png"/><Relationship Id="rId30" Type="http://schemas.openxmlformats.org/officeDocument/2006/relationships/image" Target="media/image30.png"/><Relationship Id="rId3" Type="http://schemas.openxmlformats.org/officeDocument/2006/relationships/image" Target="NULL" TargetMode="External"/><Relationship Id="rId29" Type="http://schemas.openxmlformats.org/officeDocument/2006/relationships/image" Target="media/image29.png"/><Relationship Id="rId28" Type="http://schemas.openxmlformats.org/officeDocument/2006/relationships/image" Target="media/image28.webp"/><Relationship Id="rId27" Type="http://schemas.openxmlformats.org/officeDocument/2006/relationships/image" Target="media/image27.jpeg"/><Relationship Id="rId26" Type="http://schemas.openxmlformats.org/officeDocument/2006/relationships/image" Target="media/image26.jpe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jpe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3.jpe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jpe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jpeg"/><Relationship Id="rId10" Type="http://schemas.openxmlformats.org/officeDocument/2006/relationships/image" Target="media/image10.png"/><Relationship Id="rId1" Type="http://schemas.openxmlformats.org/officeDocument/2006/relationships/image" Target="media/image2.png"/></Relationships>
</file>

<file path=xl/_rels/workbook.xml.rels><?xml version="1.0" encoding="UTF-8" standalone="yes"?>
<Relationships xmlns="http://schemas.openxmlformats.org/package/2006/relationships"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68580</xdr:colOff>
      <xdr:row>0</xdr:row>
      <xdr:rowOff>74295</xdr:rowOff>
    </xdr:from>
    <xdr:to>
      <xdr:col>1</xdr:col>
      <xdr:colOff>459740</xdr:colOff>
      <xdr:row>0</xdr:row>
      <xdr:rowOff>471170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8580" y="74295"/>
          <a:ext cx="1076960" cy="396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68580</xdr:colOff>
      <xdr:row>0</xdr:row>
      <xdr:rowOff>74295</xdr:rowOff>
    </xdr:from>
    <xdr:to>
      <xdr:col>1</xdr:col>
      <xdr:colOff>451485</xdr:colOff>
      <xdr:row>0</xdr:row>
      <xdr:rowOff>470535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8580" y="74295"/>
          <a:ext cx="1068705" cy="396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68580</xdr:colOff>
      <xdr:row>0</xdr:row>
      <xdr:rowOff>74295</xdr:rowOff>
    </xdr:from>
    <xdr:to>
      <xdr:col>1</xdr:col>
      <xdr:colOff>452120</xdr:colOff>
      <xdr:row>0</xdr:row>
      <xdr:rowOff>471170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8580" y="74295"/>
          <a:ext cx="1069340" cy="396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8</xdr:row>
      <xdr:rowOff>0</xdr:rowOff>
    </xdr:from>
    <xdr:to>
      <xdr:col>5</xdr:col>
      <xdr:colOff>243840</xdr:colOff>
      <xdr:row>8</xdr:row>
      <xdr:rowOff>243840</xdr:rowOff>
    </xdr:to>
    <xdr:pic>
      <xdr:nvPicPr>
        <xdr:cNvPr id="5" name="图片 4" descr="1 ASY, HOOD BAFFLE, (underhood lining) AWD Tesla model Y 1494088-00-A"/>
        <xdr:cNvPicPr>
          <a:picLocks noChangeAspect="1"/>
        </xdr:cNvPicPr>
      </xdr:nvPicPr>
      <xdr:blipFill>
        <a:stretch>
          <a:fillRect/>
        </a:stretch>
      </xdr:blipFill>
      <xdr:spPr>
        <a:xfrm>
          <a:off x="4343400" y="2879725"/>
          <a:ext cx="243840" cy="2438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0</xdr:colOff>
      <xdr:row>8</xdr:row>
      <xdr:rowOff>0</xdr:rowOff>
    </xdr:from>
    <xdr:to>
      <xdr:col>5</xdr:col>
      <xdr:colOff>243840</xdr:colOff>
      <xdr:row>8</xdr:row>
      <xdr:rowOff>243840</xdr:rowOff>
    </xdr:to>
    <xdr:pic>
      <xdr:nvPicPr>
        <xdr:cNvPr id="6" name="图片 5" descr="1 ASY, HOOD BAFFLE, (underhood lining) AWD Tesla model Y 1494088-00-A"/>
        <xdr:cNvPicPr>
          <a:picLocks noChangeAspect="1"/>
        </xdr:cNvPicPr>
      </xdr:nvPicPr>
      <xdr:blipFill>
        <a:stretch>
          <a:fillRect/>
        </a:stretch>
      </xdr:blipFill>
      <xdr:spPr>
        <a:xfrm>
          <a:off x="4343400" y="2879725"/>
          <a:ext cx="243840" cy="2438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0</xdr:colOff>
      <xdr:row>46</xdr:row>
      <xdr:rowOff>0</xdr:rowOff>
    </xdr:from>
    <xdr:to>
      <xdr:col>5</xdr:col>
      <xdr:colOff>243205</xdr:colOff>
      <xdr:row>46</xdr:row>
      <xdr:rowOff>243205</xdr:rowOff>
    </xdr:to>
    <xdr:pic>
      <xdr:nvPicPr>
        <xdr:cNvPr id="8" name="图片 7" descr="4 SIDE DOOR STRIKER, S LOOP (damaged) Tesla model 3, model Y 1525919-00-B"/>
        <xdr:cNvPicPr>
          <a:picLocks noChangeAspect="1"/>
        </xdr:cNvPicPr>
      </xdr:nvPicPr>
      <xdr:blipFill>
        <a:stretch>
          <a:fillRect/>
        </a:stretch>
      </xdr:blipFill>
      <xdr:spPr>
        <a:xfrm>
          <a:off x="4343400" y="23148925"/>
          <a:ext cx="243205" cy="24320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0</xdr:colOff>
      <xdr:row>46</xdr:row>
      <xdr:rowOff>0</xdr:rowOff>
    </xdr:from>
    <xdr:to>
      <xdr:col>5</xdr:col>
      <xdr:colOff>243205</xdr:colOff>
      <xdr:row>46</xdr:row>
      <xdr:rowOff>243205</xdr:rowOff>
    </xdr:to>
    <xdr:pic>
      <xdr:nvPicPr>
        <xdr:cNvPr id="9" name="图片 8" descr="4 SIDE DOOR STRIKER, S LOOP (damaged) Tesla model 3, model Y 1525919-00-B"/>
        <xdr:cNvPicPr>
          <a:picLocks noChangeAspect="1"/>
        </xdr:cNvPicPr>
      </xdr:nvPicPr>
      <xdr:blipFill>
        <a:stretch>
          <a:fillRect/>
        </a:stretch>
      </xdr:blipFill>
      <xdr:spPr>
        <a:xfrm>
          <a:off x="4343400" y="23148925"/>
          <a:ext cx="243205" cy="24320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0</xdr:colOff>
      <xdr:row>51</xdr:row>
      <xdr:rowOff>0</xdr:rowOff>
    </xdr:from>
    <xdr:to>
      <xdr:col>5</xdr:col>
      <xdr:colOff>243840</xdr:colOff>
      <xdr:row>51</xdr:row>
      <xdr:rowOff>243840</xdr:rowOff>
    </xdr:to>
    <xdr:pic>
      <xdr:nvPicPr>
        <xdr:cNvPr id="10" name="图片 9" descr="New Black Parking Sensors For 2021-2023 Tesla Model Y S X 2525001-01-D |  eBay"/>
        <xdr:cNvPicPr>
          <a:picLocks noChangeAspect="1"/>
        </xdr:cNvPicPr>
      </xdr:nvPicPr>
      <xdr:blipFill>
        <a:stretch>
          <a:fillRect/>
        </a:stretch>
      </xdr:blipFill>
      <xdr:spPr>
        <a:xfrm>
          <a:off x="4343400" y="25815925"/>
          <a:ext cx="243840" cy="24384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hyperlink" Target="tel:+971 4 2523091 Add&#65306;7 states buliding No 42,Naif,Deira,Dubai,UAE" TargetMode="External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80"/>
  <sheetViews>
    <sheetView tabSelected="1" topLeftCell="A3" workbookViewId="0">
      <selection activeCell="O10" sqref="O10"/>
    </sheetView>
  </sheetViews>
  <sheetFormatPr defaultColWidth="9" defaultRowHeight="13.5"/>
  <cols>
    <col min="3" max="3" width="15.75" customWidth="1"/>
    <col min="5" max="5" width="14.25" customWidth="1"/>
    <col min="6" max="6" width="17.2666666666667"/>
    <col min="11" max="11" width="18.375" customWidth="1"/>
  </cols>
  <sheetData>
    <row r="1" ht="46" customHeight="1" spans="1:11">
      <c r="A1" s="9" t="s">
        <v>0</v>
      </c>
      <c r="B1" s="9"/>
      <c r="C1" s="9"/>
      <c r="D1" s="9"/>
      <c r="E1" s="9"/>
      <c r="F1" s="9"/>
      <c r="G1" s="10"/>
      <c r="H1" s="10"/>
      <c r="I1" s="10"/>
      <c r="J1" s="10"/>
      <c r="K1" s="10"/>
    </row>
    <row r="2" ht="14.25" spans="1:11">
      <c r="A2" s="11" t="s">
        <v>1</v>
      </c>
      <c r="B2" s="11"/>
      <c r="C2" s="11"/>
      <c r="D2" s="11"/>
      <c r="E2" s="11"/>
      <c r="F2" s="11"/>
      <c r="G2" s="12"/>
      <c r="H2" s="12"/>
      <c r="I2" s="12"/>
      <c r="J2" s="12"/>
      <c r="K2" s="12"/>
    </row>
    <row r="3" spans="1:11">
      <c r="A3" s="13" t="s">
        <v>2</v>
      </c>
      <c r="B3" s="13"/>
      <c r="C3" s="13"/>
      <c r="D3" s="13"/>
      <c r="E3" s="13"/>
      <c r="F3" s="13"/>
      <c r="G3" s="14"/>
      <c r="H3" s="14"/>
      <c r="I3" s="14"/>
      <c r="J3" s="14"/>
      <c r="K3" s="14"/>
    </row>
    <row r="4" spans="1:11">
      <c r="A4" s="15" t="s">
        <v>3</v>
      </c>
      <c r="B4" s="15"/>
      <c r="C4" s="15"/>
      <c r="D4" s="15" t="s">
        <v>4</v>
      </c>
      <c r="E4" s="15"/>
      <c r="F4" s="16" t="s">
        <v>5</v>
      </c>
      <c r="G4" s="17"/>
      <c r="H4" s="18"/>
      <c r="I4" s="16" t="s">
        <v>6</v>
      </c>
      <c r="J4" s="53"/>
      <c r="K4" s="54"/>
    </row>
    <row r="5" spans="1:11">
      <c r="A5" s="19" t="s">
        <v>7</v>
      </c>
      <c r="B5" s="20" t="s">
        <v>8</v>
      </c>
      <c r="C5" s="21" t="s">
        <v>9</v>
      </c>
      <c r="D5" s="22" t="s">
        <v>10</v>
      </c>
      <c r="E5" s="19" t="s">
        <v>11</v>
      </c>
      <c r="F5" s="22" t="s">
        <v>12</v>
      </c>
      <c r="G5" s="23" t="s">
        <v>13</v>
      </c>
      <c r="H5" s="23" t="s">
        <v>13</v>
      </c>
      <c r="I5" s="55" t="s">
        <v>14</v>
      </c>
      <c r="J5" s="56"/>
      <c r="K5" s="57" t="s">
        <v>15</v>
      </c>
    </row>
    <row r="6" s="1" customFormat="1" ht="42" customHeight="1" spans="1:11">
      <c r="A6" s="24">
        <v>1</v>
      </c>
      <c r="B6" s="25" t="s">
        <v>16</v>
      </c>
      <c r="C6" s="26" t="s">
        <v>17</v>
      </c>
      <c r="D6" s="27" t="s">
        <v>18</v>
      </c>
      <c r="E6" s="28" t="s">
        <v>19</v>
      </c>
      <c r="F6" s="29" t="str">
        <f>_xlfn.DISPIMG("ID_2D5D00D553A247D29109CC1888C74CF7",1)</f>
        <v>=DISPIMG("ID_2D5D00D553A247D29109CC1888C74CF7",1)</v>
      </c>
      <c r="G6" s="11">
        <v>1</v>
      </c>
      <c r="H6" s="11">
        <v>1</v>
      </c>
      <c r="I6" s="58" t="s">
        <v>20</v>
      </c>
      <c r="J6" s="55" t="s">
        <v>21</v>
      </c>
      <c r="K6" s="59">
        <f>H6*I6</f>
        <v>100</v>
      </c>
    </row>
    <row r="7" s="1" customFormat="1" ht="42" customHeight="1" spans="1:11">
      <c r="A7" s="24">
        <v>2</v>
      </c>
      <c r="B7" s="25" t="s">
        <v>16</v>
      </c>
      <c r="C7" s="24" t="s">
        <v>22</v>
      </c>
      <c r="D7" s="27" t="s">
        <v>23</v>
      </c>
      <c r="E7" s="28" t="s">
        <v>24</v>
      </c>
      <c r="F7" s="30" t="str">
        <f>_xlfn.DISPIMG("ID_0C546BB907504238B7D843FB2653ECC2",1)</f>
        <v>=DISPIMG("ID_0C546BB907504238B7D843FB2653ECC2",1)</v>
      </c>
      <c r="G7" s="11">
        <v>1</v>
      </c>
      <c r="H7" s="11">
        <v>1</v>
      </c>
      <c r="I7" s="60">
        <v>10</v>
      </c>
      <c r="J7" s="55" t="s">
        <v>21</v>
      </c>
      <c r="K7" s="59">
        <f t="shared" ref="K7:K38" si="0">H7*I7</f>
        <v>10</v>
      </c>
    </row>
    <row r="8" s="1" customFormat="1" ht="42" customHeight="1" spans="1:11">
      <c r="A8" s="24">
        <v>3</v>
      </c>
      <c r="B8" s="25" t="s">
        <v>16</v>
      </c>
      <c r="C8" s="31" t="s">
        <v>25</v>
      </c>
      <c r="D8" s="27" t="s">
        <v>26</v>
      </c>
      <c r="E8" s="28" t="s">
        <v>27</v>
      </c>
      <c r="F8" s="29" t="str">
        <f>_xlfn.DISPIMG("ID_370FD768C0AC4F118B9C285B833F239D",1)</f>
        <v>=DISPIMG("ID_370FD768C0AC4F118B9C285B833F239D",1)</v>
      </c>
      <c r="G8" s="11">
        <v>1</v>
      </c>
      <c r="H8" s="11">
        <v>1</v>
      </c>
      <c r="I8" s="60">
        <v>62.4</v>
      </c>
      <c r="J8" s="55" t="s">
        <v>21</v>
      </c>
      <c r="K8" s="59">
        <f t="shared" si="0"/>
        <v>62.4</v>
      </c>
    </row>
    <row r="9" s="1" customFormat="1" ht="42" customHeight="1" spans="1:11">
      <c r="A9" s="24">
        <v>4</v>
      </c>
      <c r="B9" s="25" t="s">
        <v>16</v>
      </c>
      <c r="C9" s="25" t="s">
        <v>28</v>
      </c>
      <c r="D9" s="27" t="s">
        <v>29</v>
      </c>
      <c r="E9" s="28" t="s">
        <v>30</v>
      </c>
      <c r="F9" s="30" t="str">
        <f>_xlfn.DISPIMG("ID_A78E1D7EE7354198A5156C8E14735A0B",1)</f>
        <v>=DISPIMG("ID_A78E1D7EE7354198A5156C8E14735A0B",1)</v>
      </c>
      <c r="G9" s="11">
        <v>1</v>
      </c>
      <c r="H9" s="11">
        <v>1</v>
      </c>
      <c r="I9" s="60">
        <v>41</v>
      </c>
      <c r="J9" s="60" t="s">
        <v>31</v>
      </c>
      <c r="K9" s="59">
        <f t="shared" si="0"/>
        <v>41</v>
      </c>
    </row>
    <row r="10" s="1" customFormat="1" ht="42" customHeight="1" spans="1:11">
      <c r="A10" s="24">
        <v>5</v>
      </c>
      <c r="B10" s="25" t="s">
        <v>16</v>
      </c>
      <c r="C10" s="25" t="s">
        <v>32</v>
      </c>
      <c r="D10" s="27" t="s">
        <v>33</v>
      </c>
      <c r="E10" s="28" t="s">
        <v>34</v>
      </c>
      <c r="F10" s="30" t="str">
        <f>_xlfn.DISPIMG("ID_A8D35C36C9254C55AD46BF1F32A5EE0B",1)</f>
        <v>=DISPIMG("ID_A8D35C36C9254C55AD46BF1F32A5EE0B",1)</v>
      </c>
      <c r="G10" s="11">
        <v>1</v>
      </c>
      <c r="H10" s="11">
        <v>1</v>
      </c>
      <c r="I10" s="60">
        <v>7</v>
      </c>
      <c r="J10" s="60" t="s">
        <v>31</v>
      </c>
      <c r="K10" s="59">
        <f t="shared" si="0"/>
        <v>7</v>
      </c>
    </row>
    <row r="11" s="1" customFormat="1" ht="42" customHeight="1" spans="1:11">
      <c r="A11" s="24">
        <v>6</v>
      </c>
      <c r="B11" s="25" t="s">
        <v>16</v>
      </c>
      <c r="C11" s="26" t="s">
        <v>35</v>
      </c>
      <c r="D11" s="27" t="s">
        <v>36</v>
      </c>
      <c r="E11" s="28" t="s">
        <v>37</v>
      </c>
      <c r="F11" s="29" t="str">
        <f>_xlfn.DISPIMG("ID_FA172FB580B542D1A5F32F39B0123075",1)</f>
        <v>=DISPIMG("ID_FA172FB580B542D1A5F32F39B0123075",1)</v>
      </c>
      <c r="G11" s="11">
        <v>1</v>
      </c>
      <c r="H11" s="11">
        <v>1</v>
      </c>
      <c r="I11" s="60">
        <v>19</v>
      </c>
      <c r="J11" s="60" t="s">
        <v>31</v>
      </c>
      <c r="K11" s="59">
        <f t="shared" si="0"/>
        <v>19</v>
      </c>
    </row>
    <row r="12" s="1" customFormat="1" ht="42" customHeight="1" spans="1:11">
      <c r="A12" s="24">
        <v>7</v>
      </c>
      <c r="B12" s="25" t="s">
        <v>16</v>
      </c>
      <c r="C12" s="26" t="s">
        <v>38</v>
      </c>
      <c r="D12" s="27" t="s">
        <v>39</v>
      </c>
      <c r="E12" s="28" t="s">
        <v>40</v>
      </c>
      <c r="F12" s="30" t="str">
        <f>_xlfn.DISPIMG("ID_3D686AA6E9204AEE842F6E920C87796E",1)</f>
        <v>=DISPIMG("ID_3D686AA6E9204AEE842F6E920C87796E",1)</v>
      </c>
      <c r="G12" s="11">
        <v>1</v>
      </c>
      <c r="H12" s="11">
        <v>1</v>
      </c>
      <c r="I12" s="60">
        <v>11.7</v>
      </c>
      <c r="J12" s="55" t="s">
        <v>21</v>
      </c>
      <c r="K12" s="59">
        <f t="shared" si="0"/>
        <v>11.7</v>
      </c>
    </row>
    <row r="13" s="1" customFormat="1" ht="42" customHeight="1" spans="1:11">
      <c r="A13" s="24">
        <v>8</v>
      </c>
      <c r="B13" s="25" t="s">
        <v>16</v>
      </c>
      <c r="C13" s="25" t="s">
        <v>41</v>
      </c>
      <c r="D13" s="27" t="s">
        <v>42</v>
      </c>
      <c r="E13" s="28" t="s">
        <v>43</v>
      </c>
      <c r="F13" s="29" t="str">
        <f>_xlfn.DISPIMG("ID_E2EA70998DC64953B6FC49FA6897A8FE",1)</f>
        <v>=DISPIMG("ID_E2EA70998DC64953B6FC49FA6897A8FE",1)</v>
      </c>
      <c r="G13" s="11">
        <v>1</v>
      </c>
      <c r="H13" s="11">
        <v>1</v>
      </c>
      <c r="I13" s="58">
        <v>110</v>
      </c>
      <c r="J13" s="58" t="s">
        <v>44</v>
      </c>
      <c r="K13" s="59">
        <f t="shared" si="0"/>
        <v>110</v>
      </c>
    </row>
    <row r="14" s="1" customFormat="1" ht="42" customHeight="1" spans="1:11">
      <c r="A14" s="24">
        <v>9</v>
      </c>
      <c r="B14" s="25" t="s">
        <v>16</v>
      </c>
      <c r="C14" s="32" t="s">
        <v>45</v>
      </c>
      <c r="D14" s="27" t="s">
        <v>46</v>
      </c>
      <c r="E14" s="28" t="s">
        <v>47</v>
      </c>
      <c r="F14" s="29" t="str">
        <f>_xlfn.DISPIMG("ID_CCCA10FD000E44F784BDBAF86F5460FD",1)</f>
        <v>=DISPIMG("ID_CCCA10FD000E44F784BDBAF86F5460FD",1)</v>
      </c>
      <c r="G14" s="11" t="s">
        <v>48</v>
      </c>
      <c r="H14" s="11">
        <v>1</v>
      </c>
      <c r="I14" s="58">
        <v>65</v>
      </c>
      <c r="J14" s="58" t="s">
        <v>44</v>
      </c>
      <c r="K14" s="59">
        <f t="shared" si="0"/>
        <v>65</v>
      </c>
    </row>
    <row r="15" s="2" customFormat="1" ht="42" customHeight="1" spans="1:11">
      <c r="A15" s="24">
        <v>10</v>
      </c>
      <c r="B15" s="25" t="s">
        <v>16</v>
      </c>
      <c r="C15" s="32" t="s">
        <v>49</v>
      </c>
      <c r="D15" s="32" t="s">
        <v>50</v>
      </c>
      <c r="E15" s="28" t="s">
        <v>51</v>
      </c>
      <c r="F15" s="33" t="str">
        <f>_xlfn.DISPIMG("ID_E91586D186F948888027ECF1E530BEE7",1)</f>
        <v>=DISPIMG("ID_E91586D186F948888027ECF1E530BEE7",1)</v>
      </c>
      <c r="G15" s="11" t="s">
        <v>48</v>
      </c>
      <c r="H15" s="11">
        <v>1</v>
      </c>
      <c r="I15" s="60">
        <v>120</v>
      </c>
      <c r="J15" s="58" t="s">
        <v>44</v>
      </c>
      <c r="K15" s="59">
        <f t="shared" si="0"/>
        <v>120</v>
      </c>
    </row>
    <row r="16" s="2" customFormat="1" ht="42" customHeight="1" spans="1:11">
      <c r="A16" s="24">
        <v>11</v>
      </c>
      <c r="B16" s="25" t="s">
        <v>16</v>
      </c>
      <c r="C16" s="32" t="s">
        <v>52</v>
      </c>
      <c r="D16" s="32" t="s">
        <v>53</v>
      </c>
      <c r="E16" s="28" t="s">
        <v>54</v>
      </c>
      <c r="F16" s="11" t="str">
        <f>_xlfn.DISPIMG("ID_2DDF314319994AE8A3F4672E25EC6DEE",1)</f>
        <v>=DISPIMG("ID_2DDF314319994AE8A3F4672E25EC6DEE",1)</v>
      </c>
      <c r="G16" s="11" t="s">
        <v>48</v>
      </c>
      <c r="H16" s="11">
        <v>1</v>
      </c>
      <c r="I16" s="60">
        <v>120</v>
      </c>
      <c r="J16" s="58" t="s">
        <v>44</v>
      </c>
      <c r="K16" s="59">
        <f t="shared" si="0"/>
        <v>120</v>
      </c>
    </row>
    <row r="17" s="3" customFormat="1" ht="42" customHeight="1" spans="1:11">
      <c r="A17" s="24">
        <v>12</v>
      </c>
      <c r="B17" s="25" t="s">
        <v>55</v>
      </c>
      <c r="C17" s="32" t="s">
        <v>56</v>
      </c>
      <c r="D17" s="32" t="s">
        <v>57</v>
      </c>
      <c r="E17" s="26" t="s">
        <v>58</v>
      </c>
      <c r="F17" s="34" t="str">
        <f>_xlfn.DISPIMG("ID_1280108EFB004DC99413813C7E378740",1)</f>
        <v>=DISPIMG("ID_1280108EFB004DC99413813C7E378740",1)</v>
      </c>
      <c r="G17" s="11">
        <v>1</v>
      </c>
      <c r="H17" s="11">
        <v>1</v>
      </c>
      <c r="I17" s="60">
        <v>375</v>
      </c>
      <c r="J17" s="55" t="s">
        <v>21</v>
      </c>
      <c r="K17" s="59">
        <f t="shared" si="0"/>
        <v>375</v>
      </c>
    </row>
    <row r="18" s="3" customFormat="1" ht="42" customHeight="1" spans="1:11">
      <c r="A18" s="24">
        <v>13</v>
      </c>
      <c r="B18" s="25" t="s">
        <v>16</v>
      </c>
      <c r="C18" s="32" t="s">
        <v>59</v>
      </c>
      <c r="D18" s="35" t="s">
        <v>60</v>
      </c>
      <c r="E18" s="36" t="s">
        <v>61</v>
      </c>
      <c r="F18" s="34" t="str">
        <f>_xlfn.DISPIMG("ID_1370B646559E487C86AABFD66EF89A7E",1)</f>
        <v>=DISPIMG("ID_1370B646559E487C86AABFD66EF89A7E",1)</v>
      </c>
      <c r="G18" s="11" t="s">
        <v>48</v>
      </c>
      <c r="H18" s="11">
        <v>1</v>
      </c>
      <c r="I18" s="60">
        <v>117</v>
      </c>
      <c r="J18" s="55" t="s">
        <v>21</v>
      </c>
      <c r="K18" s="59">
        <f t="shared" si="0"/>
        <v>117</v>
      </c>
    </row>
    <row r="19" s="4" customFormat="1" ht="42" customHeight="1" spans="1:11">
      <c r="A19" s="24">
        <v>14</v>
      </c>
      <c r="B19" s="37" t="s">
        <v>62</v>
      </c>
      <c r="C19" s="38" t="s">
        <v>63</v>
      </c>
      <c r="D19" s="39" t="s">
        <v>64</v>
      </c>
      <c r="E19" s="39" t="s">
        <v>65</v>
      </c>
      <c r="F19" s="30" t="str">
        <f>_xlfn.DISPIMG("ID_DE3F264CFFB74E7CB35D8B4FE37E398A",1)</f>
        <v>=DISPIMG("ID_DE3F264CFFB74E7CB35D8B4FE37E398A",1)</v>
      </c>
      <c r="G19" s="40" t="s">
        <v>66</v>
      </c>
      <c r="H19" s="40">
        <v>2</v>
      </c>
      <c r="I19" s="60">
        <v>240.5</v>
      </c>
      <c r="J19" s="55" t="s">
        <v>21</v>
      </c>
      <c r="K19" s="59">
        <f t="shared" si="0"/>
        <v>481</v>
      </c>
    </row>
    <row r="20" s="4" customFormat="1" ht="42" customHeight="1" spans="1:11">
      <c r="A20" s="24">
        <v>15</v>
      </c>
      <c r="B20" s="37" t="s">
        <v>67</v>
      </c>
      <c r="C20" s="41" t="s">
        <v>68</v>
      </c>
      <c r="D20" s="35" t="s">
        <v>69</v>
      </c>
      <c r="E20" s="42" t="s">
        <v>70</v>
      </c>
      <c r="F20" s="30" t="str">
        <f>_xlfn.DISPIMG("ID_BB7484DFC4F54619937C32E5C1D62173",1)</f>
        <v>=DISPIMG("ID_BB7484DFC4F54619937C32E5C1D62173",1)</v>
      </c>
      <c r="G20" s="40" t="s">
        <v>66</v>
      </c>
      <c r="H20" s="40">
        <v>2</v>
      </c>
      <c r="I20" s="60">
        <v>91</v>
      </c>
      <c r="J20" s="55" t="s">
        <v>21</v>
      </c>
      <c r="K20" s="59">
        <f t="shared" si="0"/>
        <v>182</v>
      </c>
    </row>
    <row r="21" s="4" customFormat="1" ht="42" customHeight="1" spans="1:11">
      <c r="A21" s="24">
        <v>16</v>
      </c>
      <c r="B21" s="41" t="s">
        <v>62</v>
      </c>
      <c r="C21" s="38" t="s">
        <v>71</v>
      </c>
      <c r="D21" s="38" t="s">
        <v>72</v>
      </c>
      <c r="E21" s="41" t="s">
        <v>73</v>
      </c>
      <c r="F21" s="43" t="str">
        <f>_xlfn.DISPIMG("ID_F3DCE8F47F394101BA7EDD01AAF6ADF8",1)</f>
        <v>=DISPIMG("ID_F3DCE8F47F394101BA7EDD01AAF6ADF8",1)</v>
      </c>
      <c r="G21" s="11" t="s">
        <v>48</v>
      </c>
      <c r="H21" s="11">
        <v>1</v>
      </c>
      <c r="I21" s="60">
        <v>91</v>
      </c>
      <c r="J21" s="55" t="s">
        <v>21</v>
      </c>
      <c r="K21" s="59">
        <f t="shared" si="0"/>
        <v>91</v>
      </c>
    </row>
    <row r="22" s="2" customFormat="1" ht="42" customHeight="1" spans="1:11">
      <c r="A22" s="24">
        <v>17</v>
      </c>
      <c r="B22" s="25" t="s">
        <v>16</v>
      </c>
      <c r="C22" s="44" t="s">
        <v>74</v>
      </c>
      <c r="D22" s="38" t="s">
        <v>75</v>
      </c>
      <c r="E22" s="36" t="s">
        <v>76</v>
      </c>
      <c r="F22" s="30" t="str">
        <f>_xlfn.DISPIMG("ID_9D188B411E1B4726978AC0E150DFD95F",1)</f>
        <v>=DISPIMG("ID_9D188B411E1B4726978AC0E150DFD95F",1)</v>
      </c>
      <c r="G22" s="11" t="s">
        <v>48</v>
      </c>
      <c r="H22" s="11">
        <v>1</v>
      </c>
      <c r="I22" s="60">
        <v>155</v>
      </c>
      <c r="J22" s="55" t="s">
        <v>21</v>
      </c>
      <c r="K22" s="59">
        <f t="shared" si="0"/>
        <v>155</v>
      </c>
    </row>
    <row r="23" s="1" customFormat="1" ht="42" customHeight="1" spans="1:11">
      <c r="A23" s="24">
        <v>18</v>
      </c>
      <c r="B23" s="25" t="s">
        <v>16</v>
      </c>
      <c r="C23" s="41" t="s">
        <v>77</v>
      </c>
      <c r="D23" s="27" t="s">
        <v>78</v>
      </c>
      <c r="E23" s="28" t="s">
        <v>79</v>
      </c>
      <c r="F23" s="11" t="str">
        <f>_xlfn.DISPIMG("ID_5FE04AFC3B2947E0AD19FA38D174FCBA",1)</f>
        <v>=DISPIMG("ID_5FE04AFC3B2947E0AD19FA38D174FCBA",1)</v>
      </c>
      <c r="G23" s="11" t="s">
        <v>48</v>
      </c>
      <c r="H23" s="11">
        <v>1</v>
      </c>
      <c r="I23" s="60">
        <v>11</v>
      </c>
      <c r="J23" s="55" t="s">
        <v>21</v>
      </c>
      <c r="K23" s="59">
        <f t="shared" si="0"/>
        <v>11</v>
      </c>
    </row>
    <row r="24" s="1" customFormat="1" ht="42" customHeight="1" spans="1:11">
      <c r="A24" s="24">
        <v>19</v>
      </c>
      <c r="B24" s="25" t="s">
        <v>16</v>
      </c>
      <c r="C24" s="26" t="s">
        <v>80</v>
      </c>
      <c r="D24" s="27" t="s">
        <v>81</v>
      </c>
      <c r="E24" s="28" t="s">
        <v>82</v>
      </c>
      <c r="F24" s="30" t="str">
        <f>_xlfn.DISPIMG("ID_ADF51EFAEAA047D1AA9301E910AAC85F",1)</f>
        <v>=DISPIMG("ID_ADF51EFAEAA047D1AA9301E910AAC85F",1)</v>
      </c>
      <c r="G24" s="11">
        <v>1</v>
      </c>
      <c r="H24" s="11">
        <v>1</v>
      </c>
      <c r="I24" s="60">
        <v>7</v>
      </c>
      <c r="J24" s="60" t="s">
        <v>31</v>
      </c>
      <c r="K24" s="59">
        <f t="shared" si="0"/>
        <v>7</v>
      </c>
    </row>
    <row r="25" s="1" customFormat="1" ht="42" customHeight="1" spans="1:11">
      <c r="A25" s="24">
        <v>20</v>
      </c>
      <c r="B25" s="25" t="s">
        <v>16</v>
      </c>
      <c r="C25" s="25" t="s">
        <v>83</v>
      </c>
      <c r="D25" s="27" t="s">
        <v>84</v>
      </c>
      <c r="E25" s="28" t="s">
        <v>85</v>
      </c>
      <c r="F25" s="29" t="str">
        <f>_xlfn.DISPIMG("ID_76B29815F4034CF49EE7AF804E7EF8A6",1)</f>
        <v>=DISPIMG("ID_76B29815F4034CF49EE7AF804E7EF8A6",1)</v>
      </c>
      <c r="G25" s="11">
        <v>1</v>
      </c>
      <c r="H25" s="11">
        <v>1</v>
      </c>
      <c r="I25" s="58" t="s">
        <v>86</v>
      </c>
      <c r="J25" s="60" t="s">
        <v>31</v>
      </c>
      <c r="K25" s="59">
        <f t="shared" si="0"/>
        <v>33</v>
      </c>
    </row>
    <row r="26" s="1" customFormat="1" ht="42" customHeight="1" spans="1:11">
      <c r="A26" s="24">
        <v>21</v>
      </c>
      <c r="B26" s="25" t="s">
        <v>16</v>
      </c>
      <c r="C26" s="25" t="s">
        <v>87</v>
      </c>
      <c r="D26" s="27" t="s">
        <v>88</v>
      </c>
      <c r="E26" s="28" t="s">
        <v>89</v>
      </c>
      <c r="F26" s="29" t="str">
        <f>_xlfn.DISPIMG("ID_A8FE0EA9515A45E49AA49B5E4CAB4B90",1)</f>
        <v>=DISPIMG("ID_A8FE0EA9515A45E49AA49B5E4CAB4B90",1)</v>
      </c>
      <c r="G26" s="11">
        <v>1</v>
      </c>
      <c r="H26" s="11">
        <v>1</v>
      </c>
      <c r="I26" s="60">
        <v>23.4</v>
      </c>
      <c r="J26" s="60" t="s">
        <v>31</v>
      </c>
      <c r="K26" s="59">
        <f t="shared" si="0"/>
        <v>23.4</v>
      </c>
    </row>
    <row r="27" s="1" customFormat="1" ht="42" customHeight="1" spans="1:11">
      <c r="A27" s="24">
        <v>22</v>
      </c>
      <c r="B27" s="25" t="s">
        <v>90</v>
      </c>
      <c r="C27" s="25" t="s">
        <v>91</v>
      </c>
      <c r="D27" s="27" t="s">
        <v>92</v>
      </c>
      <c r="E27" s="28" t="s">
        <v>93</v>
      </c>
      <c r="F27" s="30" t="str">
        <f>_xlfn.DISPIMG("ID_3E9452EFA8DF4B76A70F5C7AABE41413",1)</f>
        <v>=DISPIMG("ID_3E9452EFA8DF4B76A70F5C7AABE41413",1)</v>
      </c>
      <c r="G27" s="11">
        <v>1</v>
      </c>
      <c r="H27" s="11">
        <v>1</v>
      </c>
      <c r="I27" s="60">
        <v>52</v>
      </c>
      <c r="J27" s="60" t="s">
        <v>21</v>
      </c>
      <c r="K27" s="59">
        <f t="shared" si="0"/>
        <v>52</v>
      </c>
    </row>
    <row r="28" s="1" customFormat="1" ht="42" customHeight="1" spans="1:11">
      <c r="A28" s="24">
        <v>23</v>
      </c>
      <c r="B28" s="25" t="s">
        <v>16</v>
      </c>
      <c r="C28" s="26" t="s">
        <v>94</v>
      </c>
      <c r="D28" s="27" t="s">
        <v>95</v>
      </c>
      <c r="E28" s="28" t="s">
        <v>96</v>
      </c>
      <c r="F28" s="29" t="str">
        <f>_xlfn.DISPIMG("ID_1D134300F6FA46D499BED87506596EFD",1)</f>
        <v>=DISPIMG("ID_1D134300F6FA46D499BED87506596EFD",1)</v>
      </c>
      <c r="G28" s="11">
        <v>1</v>
      </c>
      <c r="H28" s="11">
        <v>1</v>
      </c>
      <c r="I28" s="60">
        <v>44</v>
      </c>
      <c r="J28" s="60" t="s">
        <v>31</v>
      </c>
      <c r="K28" s="59">
        <f t="shared" si="0"/>
        <v>44</v>
      </c>
    </row>
    <row r="29" s="5" customFormat="1" ht="42" customHeight="1" spans="1:11">
      <c r="A29" s="24">
        <v>24</v>
      </c>
      <c r="B29" s="25" t="s">
        <v>16</v>
      </c>
      <c r="C29" s="25" t="s">
        <v>97</v>
      </c>
      <c r="D29" s="27" t="s">
        <v>98</v>
      </c>
      <c r="E29" s="28" t="s">
        <v>99</v>
      </c>
      <c r="F29" s="30" t="str">
        <f>_xlfn.DISPIMG("ID_FD661B747BDC4EA3BCDF39B212F82D8F",1)</f>
        <v>=DISPIMG("ID_FD661B747BDC4EA3BCDF39B212F82D8F",1)</v>
      </c>
      <c r="G29" s="11">
        <v>1</v>
      </c>
      <c r="H29" s="11">
        <v>1</v>
      </c>
      <c r="I29" s="60">
        <v>43</v>
      </c>
      <c r="J29" s="60" t="s">
        <v>31</v>
      </c>
      <c r="K29" s="59">
        <f t="shared" si="0"/>
        <v>43</v>
      </c>
    </row>
    <row r="30" s="1" customFormat="1" ht="42" customHeight="1" spans="1:11">
      <c r="A30" s="24">
        <v>25</v>
      </c>
      <c r="B30" s="25" t="s">
        <v>16</v>
      </c>
      <c r="C30" s="32" t="s">
        <v>100</v>
      </c>
      <c r="D30" s="38" t="s">
        <v>101</v>
      </c>
      <c r="E30" s="28" t="s">
        <v>102</v>
      </c>
      <c r="F30" s="30" t="str">
        <f>_xlfn.DISPIMG("ID_2821F0916B8249FEAEE3BA7513398A09",1)</f>
        <v>=DISPIMG("ID_2821F0916B8249FEAEE3BA7513398A09",1)</v>
      </c>
      <c r="G30" s="40" t="s">
        <v>66</v>
      </c>
      <c r="H30" s="40">
        <v>2</v>
      </c>
      <c r="I30" s="60">
        <v>20</v>
      </c>
      <c r="J30" s="60" t="s">
        <v>31</v>
      </c>
      <c r="K30" s="59">
        <f t="shared" si="0"/>
        <v>40</v>
      </c>
    </row>
    <row r="31" s="5" customFormat="1" ht="42" customHeight="1" spans="1:11">
      <c r="A31" s="24">
        <v>26</v>
      </c>
      <c r="B31" s="41" t="s">
        <v>67</v>
      </c>
      <c r="C31" s="25" t="s">
        <v>103</v>
      </c>
      <c r="D31" s="27" t="s">
        <v>104</v>
      </c>
      <c r="E31" s="28" t="s">
        <v>105</v>
      </c>
      <c r="F31" s="25" t="str">
        <f>_xlfn.DISPIMG("ID_135009A4BD5140C68D5AE1529B80734B",1)</f>
        <v>=DISPIMG("ID_135009A4BD5140C68D5AE1529B80734B",1)</v>
      </c>
      <c r="G31" s="11">
        <v>2</v>
      </c>
      <c r="H31" s="11">
        <v>2</v>
      </c>
      <c r="I31" s="60">
        <v>8</v>
      </c>
      <c r="J31" s="60" t="s">
        <v>31</v>
      </c>
      <c r="K31" s="59">
        <f t="shared" si="0"/>
        <v>16</v>
      </c>
    </row>
    <row r="32" s="1" customFormat="1" ht="42" customHeight="1" spans="1:11">
      <c r="A32" s="24">
        <v>27</v>
      </c>
      <c r="B32" s="25" t="s">
        <v>16</v>
      </c>
      <c r="C32" s="41" t="s">
        <v>106</v>
      </c>
      <c r="D32" s="27" t="s">
        <v>107</v>
      </c>
      <c r="E32" s="28" t="s">
        <v>108</v>
      </c>
      <c r="F32" s="30" t="str">
        <f>_xlfn.DISPIMG("ID_425A07DDBEB0477A8D39BB239AC1D3E2",1)</f>
        <v>=DISPIMG("ID_425A07DDBEB0477A8D39BB239AC1D3E2",1)</v>
      </c>
      <c r="G32" s="40" t="s">
        <v>66</v>
      </c>
      <c r="H32" s="40">
        <v>2</v>
      </c>
      <c r="I32" s="60">
        <v>6</v>
      </c>
      <c r="J32" s="60" t="s">
        <v>31</v>
      </c>
      <c r="K32" s="59">
        <f t="shared" si="0"/>
        <v>12</v>
      </c>
    </row>
    <row r="33" s="4" customFormat="1" ht="42" customHeight="1" spans="1:11">
      <c r="A33" s="24">
        <v>28</v>
      </c>
      <c r="B33" s="25" t="s">
        <v>16</v>
      </c>
      <c r="C33" s="41" t="s">
        <v>109</v>
      </c>
      <c r="D33" s="41" t="s">
        <v>110</v>
      </c>
      <c r="E33" s="41" t="s">
        <v>111</v>
      </c>
      <c r="F33" s="45" t="str">
        <f>_xlfn.DISPIMG("ID_120B066C57304B5D8B01D418BECAE2A8",1)</f>
        <v>=DISPIMG("ID_120B066C57304B5D8B01D418BECAE2A8",1)</v>
      </c>
      <c r="G33" s="40" t="s">
        <v>66</v>
      </c>
      <c r="H33" s="40">
        <v>2</v>
      </c>
      <c r="I33" s="60">
        <v>50</v>
      </c>
      <c r="J33" s="60" t="s">
        <v>31</v>
      </c>
      <c r="K33" s="59">
        <f t="shared" si="0"/>
        <v>100</v>
      </c>
    </row>
    <row r="34" s="1" customFormat="1" ht="42" customHeight="1" spans="1:11">
      <c r="A34" s="24">
        <v>29</v>
      </c>
      <c r="B34" s="25" t="s">
        <v>16</v>
      </c>
      <c r="C34" s="44" t="s">
        <v>112</v>
      </c>
      <c r="D34" s="27" t="s">
        <v>113</v>
      </c>
      <c r="E34" s="28" t="s">
        <v>114</v>
      </c>
      <c r="F34" s="30" t="str">
        <f>_xlfn.DISPIMG("ID_1C9420430D764C0086CE12AB69CA557A",1)</f>
        <v>=DISPIMG("ID_1C9420430D764C0086CE12AB69CA557A",1)</v>
      </c>
      <c r="G34" s="11">
        <v>1</v>
      </c>
      <c r="H34" s="11">
        <v>1</v>
      </c>
      <c r="I34" s="60">
        <v>39</v>
      </c>
      <c r="J34" s="60" t="s">
        <v>21</v>
      </c>
      <c r="K34" s="59">
        <f t="shared" si="0"/>
        <v>39</v>
      </c>
    </row>
    <row r="35" s="6" customFormat="1" ht="42" customHeight="1" spans="1:11">
      <c r="A35" s="24">
        <v>30</v>
      </c>
      <c r="B35" s="25" t="s">
        <v>16</v>
      </c>
      <c r="C35" s="44" t="s">
        <v>112</v>
      </c>
      <c r="D35" s="27" t="s">
        <v>115</v>
      </c>
      <c r="E35" s="36" t="s">
        <v>116</v>
      </c>
      <c r="F35" s="30" t="str">
        <f>_xlfn.DISPIMG("ID_F4A5097D4E2F4FBD8F72CAE90189EE55",1)</f>
        <v>=DISPIMG("ID_F4A5097D4E2F4FBD8F72CAE90189EE55",1)</v>
      </c>
      <c r="G35" s="11">
        <v>1</v>
      </c>
      <c r="H35" s="11">
        <v>1</v>
      </c>
      <c r="I35" s="60">
        <v>78</v>
      </c>
      <c r="J35" s="60" t="s">
        <v>21</v>
      </c>
      <c r="K35" s="59">
        <f t="shared" si="0"/>
        <v>78</v>
      </c>
    </row>
    <row r="36" s="1" customFormat="1" ht="42" customHeight="1" spans="1:11">
      <c r="A36" s="24">
        <v>31</v>
      </c>
      <c r="B36" s="25" t="s">
        <v>16</v>
      </c>
      <c r="C36" s="26" t="s">
        <v>117</v>
      </c>
      <c r="D36" s="27" t="s">
        <v>118</v>
      </c>
      <c r="E36" s="28" t="s">
        <v>119</v>
      </c>
      <c r="F36" s="29" t="str">
        <f>_xlfn.DISPIMG("ID_0AEA53D8646B426D96D640C0A0658045",1)</f>
        <v>=DISPIMG("ID_0AEA53D8646B426D96D640C0A0658045",1)</v>
      </c>
      <c r="G36" s="11">
        <v>1</v>
      </c>
      <c r="H36" s="11">
        <v>1</v>
      </c>
      <c r="I36" s="60">
        <v>28</v>
      </c>
      <c r="J36" s="60" t="s">
        <v>21</v>
      </c>
      <c r="K36" s="59">
        <f t="shared" si="0"/>
        <v>28</v>
      </c>
    </row>
    <row r="37" s="4" customFormat="1" ht="42" customHeight="1" spans="1:11">
      <c r="A37" s="24">
        <v>32</v>
      </c>
      <c r="B37" s="37" t="s">
        <v>62</v>
      </c>
      <c r="C37" s="28" t="s">
        <v>120</v>
      </c>
      <c r="D37" s="27" t="s">
        <v>121</v>
      </c>
      <c r="E37" s="28" t="s">
        <v>122</v>
      </c>
      <c r="F37" s="25" t="str">
        <f>_xlfn.DISPIMG("ID_0B7D815B81464CBF98665A927CD8C4F4",1)</f>
        <v>=DISPIMG("ID_0B7D815B81464CBF98665A927CD8C4F4",1)</v>
      </c>
      <c r="G37" s="11">
        <v>1</v>
      </c>
      <c r="H37" s="11">
        <v>1</v>
      </c>
      <c r="I37" s="60">
        <v>22</v>
      </c>
      <c r="J37" s="60" t="s">
        <v>21</v>
      </c>
      <c r="K37" s="59">
        <f t="shared" si="0"/>
        <v>22</v>
      </c>
    </row>
    <row r="38" s="1" customFormat="1" ht="42" customHeight="1" spans="1:11">
      <c r="A38" s="24">
        <v>33</v>
      </c>
      <c r="B38" s="25" t="s">
        <v>16</v>
      </c>
      <c r="C38" s="41" t="s">
        <v>123</v>
      </c>
      <c r="D38" s="46" t="s">
        <v>124</v>
      </c>
      <c r="E38" s="47" t="s">
        <v>125</v>
      </c>
      <c r="F38" s="30" t="str">
        <f>_xlfn.DISPIMG("ID_1FF22F2096D84A489FDA91377A329AB3",1)</f>
        <v>=DISPIMG("ID_1FF22F2096D84A489FDA91377A329AB3",1)</v>
      </c>
      <c r="G38" s="11" t="s">
        <v>48</v>
      </c>
      <c r="H38" s="11">
        <v>1</v>
      </c>
      <c r="I38" s="60">
        <v>22</v>
      </c>
      <c r="J38" s="60" t="s">
        <v>21</v>
      </c>
      <c r="K38" s="59">
        <f t="shared" si="0"/>
        <v>22</v>
      </c>
    </row>
    <row r="39" s="1" customFormat="1" ht="42" customHeight="1" spans="1:11">
      <c r="A39" s="24">
        <v>34</v>
      </c>
      <c r="B39" s="25" t="s">
        <v>16</v>
      </c>
      <c r="C39" s="36" t="s">
        <v>126</v>
      </c>
      <c r="D39" s="27" t="s">
        <v>127</v>
      </c>
      <c r="E39" s="28" t="s">
        <v>128</v>
      </c>
      <c r="F39" s="30" t="str">
        <f>_xlfn.DISPIMG("ID_3DAFE0C6F2FF417BB8D7BEBAEC71E13F",1)</f>
        <v>=DISPIMG("ID_3DAFE0C6F2FF417BB8D7BEBAEC71E13F",1)</v>
      </c>
      <c r="G39" s="11" t="s">
        <v>48</v>
      </c>
      <c r="H39" s="11">
        <v>1</v>
      </c>
      <c r="I39" s="60">
        <v>110.5</v>
      </c>
      <c r="J39" s="60" t="s">
        <v>21</v>
      </c>
      <c r="K39" s="59">
        <f t="shared" ref="K39:K70" si="1">H39*I39</f>
        <v>110.5</v>
      </c>
    </row>
    <row r="40" s="1" customFormat="1" ht="42" customHeight="1" spans="1:11">
      <c r="A40" s="24">
        <v>35</v>
      </c>
      <c r="B40" s="25" t="s">
        <v>16</v>
      </c>
      <c r="C40" s="38" t="s">
        <v>129</v>
      </c>
      <c r="D40" s="27" t="s">
        <v>130</v>
      </c>
      <c r="E40" s="28" t="s">
        <v>131</v>
      </c>
      <c r="F40" s="30" t="str">
        <f>_xlfn.DISPIMG("ID_D2F129463F0F48AEA51727E5D0777598",1)</f>
        <v>=DISPIMG("ID_D2F129463F0F48AEA51727E5D0777598",1)</v>
      </c>
      <c r="G40" s="11" t="s">
        <v>48</v>
      </c>
      <c r="H40" s="11">
        <v>1</v>
      </c>
      <c r="I40" s="60">
        <v>13</v>
      </c>
      <c r="J40" s="60" t="s">
        <v>21</v>
      </c>
      <c r="K40" s="59">
        <f t="shared" si="1"/>
        <v>13</v>
      </c>
    </row>
    <row r="41" s="1" customFormat="1" ht="42" customHeight="1" spans="1:11">
      <c r="A41" s="24">
        <v>36</v>
      </c>
      <c r="B41" s="25" t="s">
        <v>16</v>
      </c>
      <c r="C41" s="48" t="s">
        <v>132</v>
      </c>
      <c r="D41" s="27" t="s">
        <v>133</v>
      </c>
      <c r="E41" s="28" t="s">
        <v>134</v>
      </c>
      <c r="F41" s="30" t="str">
        <f>_xlfn.DISPIMG("ID_6E36C1A2360444789ED3790AE43AD81B",1)</f>
        <v>=DISPIMG("ID_6E36C1A2360444789ED3790AE43AD81B",1)</v>
      </c>
      <c r="G41" s="11">
        <v>1</v>
      </c>
      <c r="H41" s="11">
        <v>1</v>
      </c>
      <c r="I41" s="60">
        <v>4</v>
      </c>
      <c r="J41" s="60" t="s">
        <v>21</v>
      </c>
      <c r="K41" s="59">
        <f t="shared" si="1"/>
        <v>4</v>
      </c>
    </row>
    <row r="42" s="4" customFormat="1" ht="42" customHeight="1" spans="1:11">
      <c r="A42" s="24">
        <v>37</v>
      </c>
      <c r="B42" s="37" t="s">
        <v>67</v>
      </c>
      <c r="C42" s="31" t="s">
        <v>135</v>
      </c>
      <c r="D42" s="31" t="s">
        <v>136</v>
      </c>
      <c r="E42" s="31" t="s">
        <v>137</v>
      </c>
      <c r="F42" s="45" t="str">
        <f>_xlfn.DISPIMG("ID_8E790EDB39394673AC6AFAC8617304DB",1)</f>
        <v>=DISPIMG("ID_8E790EDB39394673AC6AFAC8617304DB",1)</v>
      </c>
      <c r="G42" s="11">
        <v>1</v>
      </c>
      <c r="H42" s="11">
        <v>1</v>
      </c>
      <c r="I42" s="58" t="s">
        <v>138</v>
      </c>
      <c r="J42" s="60" t="s">
        <v>21</v>
      </c>
      <c r="K42" s="59">
        <f t="shared" si="1"/>
        <v>50</v>
      </c>
    </row>
    <row r="43" s="7" customFormat="1" ht="42" customHeight="1" spans="1:11">
      <c r="A43" s="24">
        <v>38</v>
      </c>
      <c r="B43" s="24" t="s">
        <v>62</v>
      </c>
      <c r="C43" s="49" t="s">
        <v>139</v>
      </c>
      <c r="D43" s="49" t="s">
        <v>140</v>
      </c>
      <c r="E43" s="36" t="s">
        <v>141</v>
      </c>
      <c r="F43" s="30" t="str">
        <f>_xlfn.DISPIMG("ID_1F66935DFDAA46D6A43D5EA86CC5A63D",1)</f>
        <v>=DISPIMG("ID_1F66935DFDAA46D6A43D5EA86CC5A63D",1)</v>
      </c>
      <c r="G43" s="11">
        <v>1</v>
      </c>
      <c r="H43" s="11">
        <v>1</v>
      </c>
      <c r="I43" s="60">
        <v>60</v>
      </c>
      <c r="J43" s="60" t="s">
        <v>21</v>
      </c>
      <c r="K43" s="59">
        <f t="shared" si="1"/>
        <v>60</v>
      </c>
    </row>
    <row r="44" s="7" customFormat="1" ht="42" customHeight="1" spans="1:11">
      <c r="A44" s="24">
        <v>39</v>
      </c>
      <c r="B44" s="24" t="s">
        <v>16</v>
      </c>
      <c r="C44" s="49" t="s">
        <v>142</v>
      </c>
      <c r="D44" s="49" t="s">
        <v>143</v>
      </c>
      <c r="E44" s="36" t="s">
        <v>144</v>
      </c>
      <c r="F44" s="30" t="str">
        <f>_xlfn.DISPIMG("ID_A6E3D195700B4ADAB5F384FFB21BE47D",1)</f>
        <v>=DISPIMG("ID_A6E3D195700B4ADAB5F384FFB21BE47D",1)</v>
      </c>
      <c r="G44" s="11">
        <v>1</v>
      </c>
      <c r="H44" s="11">
        <v>1</v>
      </c>
      <c r="I44" s="60">
        <v>65</v>
      </c>
      <c r="J44" s="60" t="s">
        <v>21</v>
      </c>
      <c r="K44" s="59">
        <f t="shared" si="1"/>
        <v>65</v>
      </c>
    </row>
    <row r="45" s="3" customFormat="1" ht="42" customHeight="1" spans="1:11">
      <c r="A45" s="24">
        <v>40</v>
      </c>
      <c r="B45" s="50" t="s">
        <v>16</v>
      </c>
      <c r="C45" s="24" t="s">
        <v>145</v>
      </c>
      <c r="D45" s="51" t="s">
        <v>146</v>
      </c>
      <c r="E45" s="51" t="s">
        <v>147</v>
      </c>
      <c r="F45" s="24" t="str">
        <f>_xlfn.DISPIMG("ID_6A43F137F4ED47B8A0665A055B746606",1)</f>
        <v>=DISPIMG("ID_6A43F137F4ED47B8A0665A055B746606",1)</v>
      </c>
      <c r="G45" s="11">
        <v>1</v>
      </c>
      <c r="H45" s="11">
        <v>1</v>
      </c>
      <c r="I45" s="60">
        <v>85</v>
      </c>
      <c r="J45" s="60" t="s">
        <v>44</v>
      </c>
      <c r="K45" s="59">
        <f t="shared" si="1"/>
        <v>85</v>
      </c>
    </row>
    <row r="46" s="1" customFormat="1" ht="42" customHeight="1" spans="1:11">
      <c r="A46" s="24">
        <v>41</v>
      </c>
      <c r="B46" s="25" t="s">
        <v>16</v>
      </c>
      <c r="C46" s="48" t="s">
        <v>148</v>
      </c>
      <c r="D46" s="27" t="s">
        <v>149</v>
      </c>
      <c r="E46" s="36" t="s">
        <v>150</v>
      </c>
      <c r="F46" s="30" t="str">
        <f>_xlfn.DISPIMG("ID_2AFC4E685B7E4282AB1504D93326666F",1)</f>
        <v>=DISPIMG("ID_2AFC4E685B7E4282AB1504D93326666F",1)</v>
      </c>
      <c r="G46" s="40" t="s">
        <v>66</v>
      </c>
      <c r="H46" s="40">
        <v>2</v>
      </c>
      <c r="I46" s="60">
        <v>18</v>
      </c>
      <c r="J46" s="60" t="s">
        <v>21</v>
      </c>
      <c r="K46" s="59">
        <f t="shared" si="1"/>
        <v>36</v>
      </c>
    </row>
    <row r="47" s="4" customFormat="1" ht="42" customHeight="1" spans="1:11">
      <c r="A47" s="24">
        <v>42</v>
      </c>
      <c r="B47" s="37" t="s">
        <v>67</v>
      </c>
      <c r="C47" s="41" t="s">
        <v>151</v>
      </c>
      <c r="D47" s="27" t="s">
        <v>152</v>
      </c>
      <c r="E47" s="41" t="s">
        <v>153</v>
      </c>
      <c r="F47" s="45" t="str">
        <f>_xlfn.DISPIMG("ID_5B95F78BB36B4EF29586920B1F544B26",1)</f>
        <v>=DISPIMG("ID_5B95F78BB36B4EF29586920B1F544B26",1)</v>
      </c>
      <c r="G47" s="11">
        <v>1</v>
      </c>
      <c r="H47" s="11">
        <v>1</v>
      </c>
      <c r="I47" s="60">
        <v>8</v>
      </c>
      <c r="J47" s="60" t="s">
        <v>21</v>
      </c>
      <c r="K47" s="59">
        <f t="shared" si="1"/>
        <v>8</v>
      </c>
    </row>
    <row r="48" s="2" customFormat="1" ht="42" customHeight="1" spans="1:11">
      <c r="A48" s="24">
        <v>43</v>
      </c>
      <c r="B48" s="25" t="s">
        <v>16</v>
      </c>
      <c r="C48" s="36" t="s">
        <v>154</v>
      </c>
      <c r="D48" s="36" t="s">
        <v>155</v>
      </c>
      <c r="E48" s="24" t="s">
        <v>156</v>
      </c>
      <c r="F48" s="30" t="str">
        <f>_xlfn.DISPIMG("ID_93F3E15A4A764484B4A49F7C6E32C723",1)</f>
        <v>=DISPIMG("ID_93F3E15A4A764484B4A49F7C6E32C723",1)</v>
      </c>
      <c r="G48" s="11">
        <v>1</v>
      </c>
      <c r="H48" s="11">
        <v>1</v>
      </c>
      <c r="I48" s="60">
        <v>8</v>
      </c>
      <c r="J48" s="60" t="s">
        <v>21</v>
      </c>
      <c r="K48" s="59">
        <f t="shared" si="1"/>
        <v>8</v>
      </c>
    </row>
    <row r="49" s="4" customFormat="1" ht="42" customHeight="1" spans="1:11">
      <c r="A49" s="24">
        <v>44</v>
      </c>
      <c r="B49" s="41" t="s">
        <v>62</v>
      </c>
      <c r="C49" s="41" t="s">
        <v>157</v>
      </c>
      <c r="D49" s="41" t="s">
        <v>158</v>
      </c>
      <c r="E49" s="25" t="s">
        <v>159</v>
      </c>
      <c r="F49" s="45" t="str">
        <f>_xlfn.DISPIMG("ID_C5CDCD473EC940568C53C8ADADC2631E",1)</f>
        <v>=DISPIMG("ID_C5CDCD473EC940568C53C8ADADC2631E",1)</v>
      </c>
      <c r="G49" s="11">
        <v>1</v>
      </c>
      <c r="H49" s="11">
        <v>1</v>
      </c>
      <c r="I49" s="60">
        <v>55</v>
      </c>
      <c r="J49" s="60" t="s">
        <v>31</v>
      </c>
      <c r="K49" s="59">
        <f t="shared" si="1"/>
        <v>55</v>
      </c>
    </row>
    <row r="50" s="4" customFormat="1" ht="42" customHeight="1" spans="1:11">
      <c r="A50" s="24">
        <v>45</v>
      </c>
      <c r="B50" s="41" t="s">
        <v>62</v>
      </c>
      <c r="C50" s="41" t="s">
        <v>160</v>
      </c>
      <c r="D50" s="41" t="s">
        <v>161</v>
      </c>
      <c r="E50" s="41" t="s">
        <v>162</v>
      </c>
      <c r="F50" s="43" t="str">
        <f>_xlfn.DISPIMG("ID_ED3A50BDA30E46C98C4DEC73CF2625AB",1)</f>
        <v>=DISPIMG("ID_ED3A50BDA30E46C98C4DEC73CF2625AB",1)</v>
      </c>
      <c r="G50" s="11">
        <v>1</v>
      </c>
      <c r="H50" s="11">
        <v>1</v>
      </c>
      <c r="I50" s="60">
        <v>60</v>
      </c>
      <c r="J50" s="60" t="s">
        <v>31</v>
      </c>
      <c r="K50" s="59">
        <f t="shared" si="1"/>
        <v>60</v>
      </c>
    </row>
    <row r="51" s="2" customFormat="1" ht="42" customHeight="1" spans="1:11">
      <c r="A51" s="24">
        <v>46</v>
      </c>
      <c r="B51" s="25" t="s">
        <v>16</v>
      </c>
      <c r="C51" s="41" t="s">
        <v>163</v>
      </c>
      <c r="D51" s="41" t="s">
        <v>164</v>
      </c>
      <c r="E51" s="24" t="s">
        <v>165</v>
      </c>
      <c r="F51" s="11" t="str">
        <f>_xlfn.DISPIMG("ID_3AB11D9F265A417A8406C5200891921F",1)</f>
        <v>=DISPIMG("ID_3AB11D9F265A417A8406C5200891921F",1)</v>
      </c>
      <c r="G51" s="11">
        <v>1</v>
      </c>
      <c r="H51" s="11">
        <v>1</v>
      </c>
      <c r="I51" s="60">
        <v>13</v>
      </c>
      <c r="J51" s="60" t="s">
        <v>21</v>
      </c>
      <c r="K51" s="59">
        <f t="shared" si="1"/>
        <v>13</v>
      </c>
    </row>
    <row r="52" s="2" customFormat="1" ht="42" customHeight="1" spans="1:11">
      <c r="A52" s="24">
        <v>47</v>
      </c>
      <c r="B52" s="25" t="s">
        <v>16</v>
      </c>
      <c r="C52" s="41" t="s">
        <v>166</v>
      </c>
      <c r="D52" s="41" t="s">
        <v>167</v>
      </c>
      <c r="E52" s="24" t="s">
        <v>168</v>
      </c>
      <c r="F52" s="33" t="str">
        <f>_xlfn.DISPIMG("ID_B1E16B41CDF04A7CA8E13AEC5E54DEE2",1)</f>
        <v>=DISPIMG("ID_B1E16B41CDF04A7CA8E13AEC5E54DEE2",1)</v>
      </c>
      <c r="G52" s="11">
        <v>1</v>
      </c>
      <c r="H52" s="11">
        <v>1</v>
      </c>
      <c r="I52" s="60">
        <v>13</v>
      </c>
      <c r="J52" s="60" t="s">
        <v>21</v>
      </c>
      <c r="K52" s="59">
        <f t="shared" si="1"/>
        <v>13</v>
      </c>
    </row>
    <row r="53" s="4" customFormat="1" ht="42" customHeight="1" spans="1:11">
      <c r="A53" s="24">
        <v>48</v>
      </c>
      <c r="B53" s="37" t="s">
        <v>62</v>
      </c>
      <c r="C53" s="25" t="s">
        <v>169</v>
      </c>
      <c r="D53" s="52" t="s">
        <v>170</v>
      </c>
      <c r="E53" s="39" t="s">
        <v>171</v>
      </c>
      <c r="F53" s="30" t="str">
        <f>_xlfn.DISPIMG("ID_7A039FD8F1104E04855BDED196763BFB",1)</f>
        <v>=DISPIMG("ID_7A039FD8F1104E04855BDED196763BFB",1)</v>
      </c>
      <c r="G53" s="11">
        <v>1</v>
      </c>
      <c r="H53" s="11">
        <v>1</v>
      </c>
      <c r="I53" s="60">
        <v>156</v>
      </c>
      <c r="J53" s="60" t="s">
        <v>21</v>
      </c>
      <c r="K53" s="59">
        <f t="shared" si="1"/>
        <v>156</v>
      </c>
    </row>
    <row r="54" s="4" customFormat="1" ht="42" customHeight="1" spans="1:11">
      <c r="A54" s="24">
        <v>49</v>
      </c>
      <c r="B54" s="41" t="s">
        <v>67</v>
      </c>
      <c r="C54" s="41" t="s">
        <v>172</v>
      </c>
      <c r="D54" s="52" t="s">
        <v>173</v>
      </c>
      <c r="E54" s="41" t="s">
        <v>174</v>
      </c>
      <c r="F54" s="30" t="str">
        <f>_xlfn.DISPIMG("ID_A0868EB93CC44056B4B61C6287A3F805",1)</f>
        <v>=DISPIMG("ID_A0868EB93CC44056B4B61C6287A3F805",1)</v>
      </c>
      <c r="G54" s="11">
        <v>1</v>
      </c>
      <c r="H54" s="11">
        <v>1</v>
      </c>
      <c r="I54" s="60">
        <v>156</v>
      </c>
      <c r="J54" s="60" t="s">
        <v>21</v>
      </c>
      <c r="K54" s="59">
        <f t="shared" si="1"/>
        <v>156</v>
      </c>
    </row>
    <row r="55" s="7" customFormat="1" ht="42" customHeight="1" spans="1:11">
      <c r="A55" s="24">
        <v>50</v>
      </c>
      <c r="B55" s="25" t="s">
        <v>16</v>
      </c>
      <c r="C55" s="36" t="s">
        <v>175</v>
      </c>
      <c r="D55" s="36" t="s">
        <v>176</v>
      </c>
      <c r="E55" s="36" t="s">
        <v>177</v>
      </c>
      <c r="F55" s="30" t="str">
        <f>_xlfn.DISPIMG("ID_8F915587EBE4478496B244533A55C01A",1)</f>
        <v>=DISPIMG("ID_8F915587EBE4478496B244533A55C01A",1)</v>
      </c>
      <c r="G55" s="11" t="s">
        <v>48</v>
      </c>
      <c r="H55" s="11">
        <v>1</v>
      </c>
      <c r="I55" s="60">
        <v>188.5</v>
      </c>
      <c r="J55" s="60" t="s">
        <v>21</v>
      </c>
      <c r="K55" s="59">
        <f t="shared" si="1"/>
        <v>188.5</v>
      </c>
    </row>
    <row r="56" s="4" customFormat="1" ht="42" customHeight="1" spans="1:11">
      <c r="A56" s="24">
        <v>51</v>
      </c>
      <c r="B56" s="41" t="s">
        <v>67</v>
      </c>
      <c r="C56" s="41" t="s">
        <v>178</v>
      </c>
      <c r="D56" s="41" t="s">
        <v>179</v>
      </c>
      <c r="E56" s="41" t="s">
        <v>180</v>
      </c>
      <c r="F56" s="45" t="str">
        <f>_xlfn.DISPIMG("ID_106ED561243E40E4838902827D93B55E",1)</f>
        <v>=DISPIMG("ID_106ED561243E40E4838902827D93B55E",1)</v>
      </c>
      <c r="G56" s="11" t="s">
        <v>48</v>
      </c>
      <c r="H56" s="11">
        <v>1</v>
      </c>
      <c r="I56" s="60">
        <v>45.5</v>
      </c>
      <c r="J56" s="60" t="s">
        <v>21</v>
      </c>
      <c r="K56" s="59">
        <f t="shared" si="1"/>
        <v>45.5</v>
      </c>
    </row>
    <row r="57" s="3" customFormat="1" ht="42" customHeight="1" spans="1:11">
      <c r="A57" s="24">
        <v>52</v>
      </c>
      <c r="B57" s="25" t="s">
        <v>16</v>
      </c>
      <c r="C57" s="32" t="s">
        <v>181</v>
      </c>
      <c r="D57" s="32" t="s">
        <v>182</v>
      </c>
      <c r="E57" s="44" t="s">
        <v>183</v>
      </c>
      <c r="F57" s="30" t="str">
        <f>_xlfn.DISPIMG("ID_01E69F904C3D44C897EAA26C0D3C362F",1)</f>
        <v>=DISPIMG("ID_01E69F904C3D44C897EAA26C0D3C362F",1)</v>
      </c>
      <c r="G57" s="11" t="s">
        <v>48</v>
      </c>
      <c r="H57" s="11">
        <v>1</v>
      </c>
      <c r="I57" s="60">
        <v>130</v>
      </c>
      <c r="J57" s="60" t="s">
        <v>21</v>
      </c>
      <c r="K57" s="59">
        <f t="shared" si="1"/>
        <v>130</v>
      </c>
    </row>
    <row r="58" s="4" customFormat="1" ht="42" customHeight="1" spans="1:11">
      <c r="A58" s="24">
        <v>53</v>
      </c>
      <c r="B58" s="37" t="s">
        <v>16</v>
      </c>
      <c r="C58" s="31" t="s">
        <v>184</v>
      </c>
      <c r="D58" s="31" t="s">
        <v>185</v>
      </c>
      <c r="E58" s="31" t="s">
        <v>186</v>
      </c>
      <c r="F58" s="45" t="str">
        <f>_xlfn.DISPIMG("ID_6006B222176F45639BD444A59FFC614B",1)</f>
        <v>=DISPIMG("ID_6006B222176F45639BD444A59FFC614B",1)</v>
      </c>
      <c r="G58" s="11">
        <v>1</v>
      </c>
      <c r="H58" s="11">
        <v>1</v>
      </c>
      <c r="I58" s="60">
        <v>13</v>
      </c>
      <c r="J58" s="60" t="s">
        <v>21</v>
      </c>
      <c r="K58" s="59">
        <f t="shared" si="1"/>
        <v>13</v>
      </c>
    </row>
    <row r="59" s="4" customFormat="1" ht="42" customHeight="1" spans="1:11">
      <c r="A59" s="24">
        <v>54</v>
      </c>
      <c r="B59" s="37" t="s">
        <v>67</v>
      </c>
      <c r="C59" s="38" t="s">
        <v>187</v>
      </c>
      <c r="D59" s="38" t="s">
        <v>188</v>
      </c>
      <c r="E59" s="38" t="s">
        <v>189</v>
      </c>
      <c r="F59" s="31" t="str">
        <f>_xlfn.DISPIMG("ID_0EF7AEE304DB442C89DAF56980B65AE9",1)</f>
        <v>=DISPIMG("ID_0EF7AEE304DB442C89DAF56980B65AE9",1)</v>
      </c>
      <c r="G59" s="11" t="s">
        <v>48</v>
      </c>
      <c r="H59" s="11">
        <v>1</v>
      </c>
      <c r="I59" s="60">
        <v>45</v>
      </c>
      <c r="J59" s="58" t="s">
        <v>31</v>
      </c>
      <c r="K59" s="59">
        <f t="shared" si="1"/>
        <v>45</v>
      </c>
    </row>
    <row r="60" s="7" customFormat="1" ht="42" customHeight="1" spans="1:11">
      <c r="A60" s="24">
        <v>55</v>
      </c>
      <c r="B60" s="25" t="s">
        <v>16</v>
      </c>
      <c r="C60" s="26" t="s">
        <v>190</v>
      </c>
      <c r="D60" s="26" t="s">
        <v>191</v>
      </c>
      <c r="E60" s="24" t="s">
        <v>192</v>
      </c>
      <c r="F60" s="26" t="str">
        <f>_xlfn.DISPIMG("ID_8C65DD06C63F426E8A952B1ECB0A7331",1)</f>
        <v>=DISPIMG("ID_8C65DD06C63F426E8A952B1ECB0A7331",1)</v>
      </c>
      <c r="G60" s="11">
        <v>1</v>
      </c>
      <c r="H60" s="11">
        <v>1</v>
      </c>
      <c r="I60" s="60">
        <v>58</v>
      </c>
      <c r="J60" s="60" t="s">
        <v>21</v>
      </c>
      <c r="K60" s="59">
        <f t="shared" si="1"/>
        <v>58</v>
      </c>
    </row>
    <row r="61" s="4" customFormat="1" ht="42" customHeight="1" spans="1:11">
      <c r="A61" s="24">
        <v>56</v>
      </c>
      <c r="B61" s="37" t="s">
        <v>67</v>
      </c>
      <c r="C61" s="38" t="s">
        <v>193</v>
      </c>
      <c r="D61" s="38" t="s">
        <v>194</v>
      </c>
      <c r="E61" s="41" t="s">
        <v>195</v>
      </c>
      <c r="F61" s="31" t="str">
        <f>_xlfn.DISPIMG("ID_6CFD8B939721411A8C6B20AFB18284FC",1)</f>
        <v>=DISPIMG("ID_6CFD8B939721411A8C6B20AFB18284FC",1)</v>
      </c>
      <c r="G61" s="11" t="s">
        <v>48</v>
      </c>
      <c r="H61" s="11">
        <v>1</v>
      </c>
      <c r="I61" s="60">
        <v>50</v>
      </c>
      <c r="J61" s="60" t="s">
        <v>21</v>
      </c>
      <c r="K61" s="59">
        <f t="shared" si="1"/>
        <v>50</v>
      </c>
    </row>
    <row r="62" s="4" customFormat="1" ht="42" customHeight="1" spans="1:11">
      <c r="A62" s="24">
        <v>57</v>
      </c>
      <c r="B62" s="37" t="s">
        <v>67</v>
      </c>
      <c r="C62" s="25" t="s">
        <v>196</v>
      </c>
      <c r="D62" s="25" t="s">
        <v>197</v>
      </c>
      <c r="E62" s="25" t="s">
        <v>198</v>
      </c>
      <c r="F62" s="25" t="str">
        <f>_xlfn.DISPIMG("ID_661171C20A07490CB5C1E06475D00013",1)</f>
        <v>=DISPIMG("ID_661171C20A07490CB5C1E06475D00013",1)</v>
      </c>
      <c r="G62" s="11">
        <v>1</v>
      </c>
      <c r="H62" s="11">
        <v>1</v>
      </c>
      <c r="I62" s="60">
        <v>15.6</v>
      </c>
      <c r="J62" s="60" t="s">
        <v>21</v>
      </c>
      <c r="K62" s="59">
        <f t="shared" si="1"/>
        <v>15.6</v>
      </c>
    </row>
    <row r="63" s="4" customFormat="1" ht="42" customHeight="1" spans="1:11">
      <c r="A63" s="24">
        <v>58</v>
      </c>
      <c r="B63" s="37" t="s">
        <v>67</v>
      </c>
      <c r="C63" s="25" t="s">
        <v>199</v>
      </c>
      <c r="D63" s="25" t="s">
        <v>200</v>
      </c>
      <c r="E63" s="25" t="s">
        <v>201</v>
      </c>
      <c r="F63" s="45" t="str">
        <f>_xlfn.DISPIMG("ID_8D923A8341C24BDF9B64D67C6D94A1D4",1)</f>
        <v>=DISPIMG("ID_8D923A8341C24BDF9B64D67C6D94A1D4",1)</v>
      </c>
      <c r="G63" s="11">
        <v>1</v>
      </c>
      <c r="H63" s="11">
        <v>1</v>
      </c>
      <c r="I63" s="60">
        <v>15.6</v>
      </c>
      <c r="J63" s="60" t="s">
        <v>21</v>
      </c>
      <c r="K63" s="59">
        <f t="shared" si="1"/>
        <v>15.6</v>
      </c>
    </row>
    <row r="64" s="4" customFormat="1" ht="42" customHeight="1" spans="1:11">
      <c r="A64" s="24">
        <v>59</v>
      </c>
      <c r="B64" s="37" t="s">
        <v>67</v>
      </c>
      <c r="C64" s="41" t="s">
        <v>202</v>
      </c>
      <c r="D64" s="41" t="s">
        <v>203</v>
      </c>
      <c r="E64" s="41" t="s">
        <v>204</v>
      </c>
      <c r="F64" s="25" t="str">
        <f>_xlfn.DISPIMG("ID_D1B3BC01E7564C1AAFD28A324CEDE11B",1)</f>
        <v>=DISPIMG("ID_D1B3BC01E7564C1AAFD28A324CEDE11B",1)</v>
      </c>
      <c r="G64" s="11" t="s">
        <v>48</v>
      </c>
      <c r="H64" s="11">
        <v>1</v>
      </c>
      <c r="I64" s="60">
        <v>11.7</v>
      </c>
      <c r="J64" s="60" t="s">
        <v>21</v>
      </c>
      <c r="K64" s="59">
        <f t="shared" si="1"/>
        <v>11.7</v>
      </c>
    </row>
    <row r="65" s="4" customFormat="1" ht="42" customHeight="1" spans="1:11">
      <c r="A65" s="24">
        <v>60</v>
      </c>
      <c r="B65" s="37" t="s">
        <v>67</v>
      </c>
      <c r="C65" s="41" t="s">
        <v>205</v>
      </c>
      <c r="D65" s="41" t="s">
        <v>206</v>
      </c>
      <c r="E65" s="41" t="s">
        <v>207</v>
      </c>
      <c r="F65" s="25" t="str">
        <f>_xlfn.DISPIMG("ID_5FD8DD13CC2C4638BA8A0A6DDDA60A80",1)</f>
        <v>=DISPIMG("ID_5FD8DD13CC2C4638BA8A0A6DDDA60A80",1)</v>
      </c>
      <c r="G65" s="11" t="s">
        <v>48</v>
      </c>
      <c r="H65" s="11">
        <v>1</v>
      </c>
      <c r="I65" s="60">
        <v>11.7</v>
      </c>
      <c r="J65" s="60" t="s">
        <v>21</v>
      </c>
      <c r="K65" s="59">
        <f t="shared" si="1"/>
        <v>11.7</v>
      </c>
    </row>
    <row r="66" s="4" customFormat="1" ht="42" customHeight="1" spans="1:11">
      <c r="A66" s="24">
        <v>61</v>
      </c>
      <c r="B66" s="41" t="s">
        <v>16</v>
      </c>
      <c r="C66" s="41" t="s">
        <v>208</v>
      </c>
      <c r="D66" s="41" t="s">
        <v>209</v>
      </c>
      <c r="E66" s="41" t="s">
        <v>210</v>
      </c>
      <c r="F66" s="43" t="str">
        <f>_xlfn.DISPIMG("ID_608078516D3445E7A609F664A2885D0C",1)</f>
        <v>=DISPIMG("ID_608078516D3445E7A609F664A2885D0C",1)</v>
      </c>
      <c r="G66" s="11" t="s">
        <v>48</v>
      </c>
      <c r="H66" s="11">
        <v>1</v>
      </c>
      <c r="I66" s="60">
        <v>97.5</v>
      </c>
      <c r="J66" s="60" t="s">
        <v>21</v>
      </c>
      <c r="K66" s="59">
        <f t="shared" si="1"/>
        <v>97.5</v>
      </c>
    </row>
    <row r="67" s="4" customFormat="1" ht="42" customHeight="1" spans="1:11">
      <c r="A67" s="24">
        <v>62</v>
      </c>
      <c r="B67" s="37" t="s">
        <v>67</v>
      </c>
      <c r="C67" s="25" t="s">
        <v>211</v>
      </c>
      <c r="D67" s="52" t="s">
        <v>212</v>
      </c>
      <c r="E67" s="41" t="s">
        <v>213</v>
      </c>
      <c r="F67" s="30" t="str">
        <f>_xlfn.DISPIMG("ID_B19A5ECF35A349DF8BB8591CCF412191",1)</f>
        <v>=DISPIMG("ID_B19A5ECF35A349DF8BB8591CCF412191",1)</v>
      </c>
      <c r="G67" s="11">
        <v>1</v>
      </c>
      <c r="H67" s="11">
        <v>1</v>
      </c>
      <c r="I67" s="60">
        <v>150</v>
      </c>
      <c r="J67" s="60" t="s">
        <v>21</v>
      </c>
      <c r="K67" s="59">
        <f t="shared" si="1"/>
        <v>150</v>
      </c>
    </row>
    <row r="68" s="1" customFormat="1" ht="42" customHeight="1" spans="1:11">
      <c r="A68" s="24">
        <v>63</v>
      </c>
      <c r="B68" s="25" t="s">
        <v>16</v>
      </c>
      <c r="C68" s="41" t="s">
        <v>214</v>
      </c>
      <c r="D68" s="41" t="s">
        <v>215</v>
      </c>
      <c r="E68" s="41" t="s">
        <v>216</v>
      </c>
      <c r="F68" s="61" t="str">
        <f>_xlfn.DISPIMG("ID_B29F33881ED24039B7DCAE52DF25A492",1)</f>
        <v>=DISPIMG("ID_B29F33881ED24039B7DCAE52DF25A492",1)</v>
      </c>
      <c r="G68" s="11" t="s">
        <v>48</v>
      </c>
      <c r="H68" s="11">
        <v>1</v>
      </c>
      <c r="I68" s="60">
        <v>120</v>
      </c>
      <c r="J68" s="60" t="s">
        <v>21</v>
      </c>
      <c r="K68" s="59">
        <f t="shared" si="1"/>
        <v>120</v>
      </c>
    </row>
    <row r="69" s="4" customFormat="1" ht="42" customHeight="1" spans="1:11">
      <c r="A69" s="24">
        <v>64</v>
      </c>
      <c r="B69" s="37" t="s">
        <v>67</v>
      </c>
      <c r="C69" s="38" t="s">
        <v>217</v>
      </c>
      <c r="D69" s="38" t="s">
        <v>218</v>
      </c>
      <c r="E69" s="38" t="s">
        <v>219</v>
      </c>
      <c r="F69" s="45" t="str">
        <f>_xlfn.DISPIMG("ID_0CC5FC4B3D0247F6AE97A9E5DB6A933A",1)</f>
        <v>=DISPIMG("ID_0CC5FC4B3D0247F6AE97A9E5DB6A933A",1)</v>
      </c>
      <c r="G69" s="11" t="s">
        <v>48</v>
      </c>
      <c r="H69" s="11">
        <v>1</v>
      </c>
      <c r="I69" s="60">
        <v>52</v>
      </c>
      <c r="J69" s="60" t="s">
        <v>21</v>
      </c>
      <c r="K69" s="59">
        <f t="shared" si="1"/>
        <v>52</v>
      </c>
    </row>
    <row r="70" s="4" customFormat="1" ht="42" customHeight="1" spans="1:11">
      <c r="A70" s="24">
        <v>65</v>
      </c>
      <c r="B70" s="37" t="s">
        <v>67</v>
      </c>
      <c r="C70" s="31" t="s">
        <v>220</v>
      </c>
      <c r="D70" s="31" t="s">
        <v>221</v>
      </c>
      <c r="E70" s="38"/>
      <c r="F70" s="45" t="str">
        <f>_xlfn.DISPIMG("ID_F41D8AF9714B4FAABD6876D75EEB2982",1)</f>
        <v>=DISPIMG("ID_F41D8AF9714B4FAABD6876D75EEB2982",1)</v>
      </c>
      <c r="G70" s="11">
        <v>1</v>
      </c>
      <c r="H70" s="11">
        <v>1</v>
      </c>
      <c r="I70" s="60">
        <v>7</v>
      </c>
      <c r="J70" s="60" t="s">
        <v>21</v>
      </c>
      <c r="K70" s="59">
        <f t="shared" si="1"/>
        <v>7</v>
      </c>
    </row>
    <row r="71" s="1" customFormat="1" ht="42" customHeight="1" spans="1:11">
      <c r="A71" s="24">
        <v>66</v>
      </c>
      <c r="B71" s="25" t="s">
        <v>16</v>
      </c>
      <c r="C71" s="48" t="s">
        <v>222</v>
      </c>
      <c r="D71" s="41" t="s">
        <v>223</v>
      </c>
      <c r="E71" s="28" t="s">
        <v>224</v>
      </c>
      <c r="F71" s="29" t="str">
        <f>_xlfn.DISPIMG("ID_92CD321402C242F99D2E00A27271F0E2",1)</f>
        <v>=DISPIMG("ID_92CD321402C242F99D2E00A27271F0E2",1)</v>
      </c>
      <c r="G71" s="11">
        <v>1</v>
      </c>
      <c r="H71" s="11">
        <v>1</v>
      </c>
      <c r="I71" s="60">
        <v>130</v>
      </c>
      <c r="J71" s="60" t="s">
        <v>21</v>
      </c>
      <c r="K71" s="59">
        <f>H71*I71</f>
        <v>130</v>
      </c>
    </row>
    <row r="72" s="1" customFormat="1" ht="42" customHeight="1" spans="1:11">
      <c r="A72" s="24">
        <v>67</v>
      </c>
      <c r="B72" s="25" t="s">
        <v>16</v>
      </c>
      <c r="C72" s="25" t="s">
        <v>225</v>
      </c>
      <c r="D72" s="27" t="s">
        <v>226</v>
      </c>
      <c r="E72" s="28" t="s">
        <v>227</v>
      </c>
      <c r="F72" s="30" t="str">
        <f>_xlfn.DISPIMG("ID_EA122913EDF84BE9A0D032A9E55BFC42",1)</f>
        <v>=DISPIMG("ID_EA122913EDF84BE9A0D032A9E55BFC42",1)</v>
      </c>
      <c r="G72" s="11">
        <v>1</v>
      </c>
      <c r="H72" s="11">
        <v>1</v>
      </c>
      <c r="I72" s="60">
        <v>39</v>
      </c>
      <c r="J72" s="60" t="s">
        <v>21</v>
      </c>
      <c r="K72" s="59">
        <f>H72*I72</f>
        <v>39</v>
      </c>
    </row>
    <row r="73" s="1" customFormat="1" ht="42" customHeight="1" spans="1:11">
      <c r="A73" s="24">
        <v>68</v>
      </c>
      <c r="B73" s="25" t="s">
        <v>62</v>
      </c>
      <c r="C73" s="36" t="s">
        <v>228</v>
      </c>
      <c r="D73" s="36" t="s">
        <v>229</v>
      </c>
      <c r="E73" s="24" t="s">
        <v>230</v>
      </c>
      <c r="F73" s="33" t="str">
        <f>_xlfn.DISPIMG("ID_E998FB83ED3E4100B15F1CD6F9E5B9EC",1)</f>
        <v>=DISPIMG("ID_E998FB83ED3E4100B15F1CD6F9E5B9EC",1)</v>
      </c>
      <c r="G73" s="11">
        <v>1</v>
      </c>
      <c r="H73" s="11">
        <v>1</v>
      </c>
      <c r="I73" s="60">
        <v>560</v>
      </c>
      <c r="J73" s="60" t="s">
        <v>21</v>
      </c>
      <c r="K73" s="59">
        <f>H73*I73</f>
        <v>560</v>
      </c>
    </row>
    <row r="74" s="2" customFormat="1" ht="42" customHeight="1" spans="1:11">
      <c r="A74" s="24">
        <v>69</v>
      </c>
      <c r="B74" s="25" t="s">
        <v>67</v>
      </c>
      <c r="C74" s="49" t="s">
        <v>231</v>
      </c>
      <c r="D74" s="32" t="s">
        <v>232</v>
      </c>
      <c r="E74" s="28" t="s">
        <v>233</v>
      </c>
      <c r="F74" s="30" t="str">
        <f>_xlfn.DISPIMG("ID_37CF3ABBAB3444AD938716770C871C20",1)</f>
        <v>=DISPIMG("ID_37CF3ABBAB3444AD938716770C871C20",1)</v>
      </c>
      <c r="G74" s="11">
        <v>1</v>
      </c>
      <c r="H74" s="11">
        <v>1</v>
      </c>
      <c r="I74" s="60">
        <v>135</v>
      </c>
      <c r="J74" s="60" t="s">
        <v>21</v>
      </c>
      <c r="K74" s="59">
        <f>H74*I74</f>
        <v>135</v>
      </c>
    </row>
    <row r="75" s="8" customFormat="1" ht="42" customHeight="1" spans="1:11">
      <c r="A75" s="24">
        <v>70</v>
      </c>
      <c r="B75" s="36" t="s">
        <v>55</v>
      </c>
      <c r="C75" s="49" t="s">
        <v>231</v>
      </c>
      <c r="D75" s="49" t="s">
        <v>232</v>
      </c>
      <c r="E75" s="36" t="s">
        <v>234</v>
      </c>
      <c r="F75" s="30" t="str">
        <f>_xlfn.DISPIMG("ID_89695296FD3340C583EF2F300C110B25",1)</f>
        <v>=DISPIMG("ID_89695296FD3340C583EF2F300C110B25",1)</v>
      </c>
      <c r="G75" s="11">
        <v>1</v>
      </c>
      <c r="H75" s="11">
        <v>1</v>
      </c>
      <c r="I75" s="60">
        <v>45</v>
      </c>
      <c r="J75" s="60" t="s">
        <v>21</v>
      </c>
      <c r="K75" s="59">
        <f>H75*I75</f>
        <v>45</v>
      </c>
    </row>
    <row r="76" s="4" customFormat="1" ht="42" customHeight="1" spans="1:11">
      <c r="A76" s="24">
        <v>71</v>
      </c>
      <c r="B76" s="37" t="s">
        <v>67</v>
      </c>
      <c r="C76" s="28" t="s">
        <v>235</v>
      </c>
      <c r="D76" s="27" t="s">
        <v>236</v>
      </c>
      <c r="E76" s="28" t="s">
        <v>237</v>
      </c>
      <c r="F76" s="30" t="str">
        <f>_xlfn.DISPIMG("ID_2F2168F838104F3AB5719CDB5AA9996E",1)</f>
        <v>=DISPIMG("ID_2F2168F838104F3AB5719CDB5AA9996E",1)</v>
      </c>
      <c r="G76" s="11">
        <v>1</v>
      </c>
      <c r="H76" s="11">
        <v>1</v>
      </c>
      <c r="I76" s="60">
        <v>2.6</v>
      </c>
      <c r="J76" s="60" t="s">
        <v>31</v>
      </c>
      <c r="K76" s="59">
        <f>H76*I76</f>
        <v>2.6</v>
      </c>
    </row>
    <row r="77" s="4" customFormat="1" ht="42" customHeight="1" spans="1:11">
      <c r="A77" s="24">
        <v>72</v>
      </c>
      <c r="B77" s="37" t="s">
        <v>67</v>
      </c>
      <c r="C77" s="38" t="s">
        <v>238</v>
      </c>
      <c r="D77" s="38" t="s">
        <v>239</v>
      </c>
      <c r="E77" s="38" t="s">
        <v>240</v>
      </c>
      <c r="F77" s="45" t="str">
        <f>_xlfn.DISPIMG("ID_E858DD96EE704B3B91CCD4394E5D5020",1)</f>
        <v>=DISPIMG("ID_E858DD96EE704B3B91CCD4394E5D5020",1)</v>
      </c>
      <c r="G77" s="11">
        <v>1</v>
      </c>
      <c r="H77" s="11">
        <v>1</v>
      </c>
      <c r="I77" s="60">
        <v>23.4</v>
      </c>
      <c r="J77" s="60" t="s">
        <v>21</v>
      </c>
      <c r="K77" s="59">
        <f>H77*I77</f>
        <v>23.4</v>
      </c>
    </row>
    <row r="78" s="7" customFormat="1" ht="42" customHeight="1" spans="1:11">
      <c r="A78" s="24">
        <v>73</v>
      </c>
      <c r="B78" s="24" t="s">
        <v>16</v>
      </c>
      <c r="C78" s="32" t="s">
        <v>241</v>
      </c>
      <c r="D78" s="32" t="s">
        <v>242</v>
      </c>
      <c r="E78" s="24" t="s">
        <v>243</v>
      </c>
      <c r="F78" s="11" t="str">
        <f>_xlfn.DISPIMG("ID_412FCEEFE5BD4820882E5D907FD4301B",1)</f>
        <v>=DISPIMG("ID_412FCEEFE5BD4820882E5D907FD4301B",1)</v>
      </c>
      <c r="G78" s="11">
        <v>1</v>
      </c>
      <c r="H78" s="11">
        <v>1</v>
      </c>
      <c r="I78" s="60">
        <v>65</v>
      </c>
      <c r="J78" s="60" t="s">
        <v>21</v>
      </c>
      <c r="K78" s="59">
        <f>H78*I78</f>
        <v>65</v>
      </c>
    </row>
    <row r="79" s="7" customFormat="1" ht="42" customHeight="1" spans="1:11">
      <c r="A79" s="24">
        <v>74</v>
      </c>
      <c r="B79" s="24" t="s">
        <v>16</v>
      </c>
      <c r="C79" s="32" t="s">
        <v>241</v>
      </c>
      <c r="D79" s="32" t="s">
        <v>244</v>
      </c>
      <c r="E79" s="24" t="s">
        <v>245</v>
      </c>
      <c r="F79" s="11" t="str">
        <f>_xlfn.DISPIMG("ID_AD622EF4F2B94539BF57F770D56FF7F1",1)</f>
        <v>=DISPIMG("ID_AD622EF4F2B94539BF57F770D56FF7F1",1)</v>
      </c>
      <c r="G79" s="11">
        <v>1</v>
      </c>
      <c r="H79" s="11">
        <v>1</v>
      </c>
      <c r="I79" s="60">
        <v>65</v>
      </c>
      <c r="J79" s="60" t="s">
        <v>21</v>
      </c>
      <c r="K79" s="59">
        <f>H79*I79</f>
        <v>65</v>
      </c>
    </row>
    <row r="80" spans="11:11">
      <c r="K80">
        <f>SUM(K6:K79)</f>
        <v>5606.1</v>
      </c>
    </row>
  </sheetData>
  <mergeCells count="7">
    <mergeCell ref="A1:K1"/>
    <mergeCell ref="A2:K2"/>
    <mergeCell ref="A3:K3"/>
    <mergeCell ref="A4:C4"/>
    <mergeCell ref="D4:E4"/>
    <mergeCell ref="F4:G4"/>
    <mergeCell ref="I4:K4"/>
  </mergeCells>
  <conditionalFormatting sqref="E3">
    <cfRule type="duplicateValues" dxfId="0" priority="197"/>
  </conditionalFormatting>
  <conditionalFormatting sqref="E5">
    <cfRule type="duplicateValues" dxfId="0" priority="196"/>
    <cfRule type="duplicateValues" dxfId="0" priority="195"/>
    <cfRule type="duplicateValues" dxfId="0" priority="194"/>
  </conditionalFormatting>
  <conditionalFormatting sqref="E6">
    <cfRule type="duplicateValues" dxfId="0" priority="193"/>
    <cfRule type="duplicateValues" dxfId="0" priority="192"/>
    <cfRule type="duplicateValues" dxfId="0" priority="191"/>
  </conditionalFormatting>
  <conditionalFormatting sqref="E13">
    <cfRule type="duplicateValues" dxfId="0" priority="184"/>
    <cfRule type="duplicateValues" dxfId="0" priority="183"/>
    <cfRule type="duplicateValues" dxfId="0" priority="182"/>
  </conditionalFormatting>
  <conditionalFormatting sqref="E14">
    <cfRule type="duplicateValues" dxfId="0" priority="181"/>
    <cfRule type="duplicateValues" dxfId="0" priority="180"/>
    <cfRule type="duplicateValues" dxfId="0" priority="179"/>
  </conditionalFormatting>
  <conditionalFormatting sqref="E15">
    <cfRule type="duplicateValues" dxfId="0" priority="175"/>
    <cfRule type="duplicateValues" dxfId="0" priority="174"/>
  </conditionalFormatting>
  <conditionalFormatting sqref="E16">
    <cfRule type="duplicateValues" dxfId="0" priority="177"/>
    <cfRule type="duplicateValues" dxfId="0" priority="176"/>
  </conditionalFormatting>
  <conditionalFormatting sqref="E17">
    <cfRule type="duplicateValues" dxfId="0" priority="173"/>
    <cfRule type="duplicateValues" dxfId="0" priority="172"/>
    <cfRule type="duplicateValues" dxfId="1" priority="171"/>
    <cfRule type="duplicateValues" dxfId="0" priority="170"/>
    <cfRule type="duplicateValues" dxfId="0" priority="169"/>
    <cfRule type="duplicateValues" dxfId="0" priority="168"/>
  </conditionalFormatting>
  <conditionalFormatting sqref="E18">
    <cfRule type="duplicateValues" dxfId="0" priority="167"/>
    <cfRule type="duplicateValues" dxfId="0" priority="166"/>
    <cfRule type="duplicateValues" dxfId="0" priority="165"/>
  </conditionalFormatting>
  <conditionalFormatting sqref="E19">
    <cfRule type="duplicateValues" dxfId="0" priority="164"/>
    <cfRule type="duplicateValues" dxfId="0" priority="163"/>
    <cfRule type="duplicateValues" dxfId="0" priority="162"/>
  </conditionalFormatting>
  <conditionalFormatting sqref="E20">
    <cfRule type="duplicateValues" dxfId="0" priority="161"/>
    <cfRule type="duplicateValues" dxfId="0" priority="160"/>
    <cfRule type="duplicateValues" dxfId="0" priority="159"/>
  </conditionalFormatting>
  <conditionalFormatting sqref="E21">
    <cfRule type="duplicateValues" dxfId="0" priority="158"/>
    <cfRule type="duplicateValues" dxfId="0" priority="157"/>
    <cfRule type="duplicateValues" dxfId="0" priority="156"/>
  </conditionalFormatting>
  <conditionalFormatting sqref="E22">
    <cfRule type="duplicateValues" dxfId="0" priority="155"/>
    <cfRule type="duplicateValues" dxfId="0" priority="154"/>
    <cfRule type="duplicateValues" dxfId="0" priority="153"/>
  </conditionalFormatting>
  <conditionalFormatting sqref="E23">
    <cfRule type="duplicateValues" dxfId="0" priority="152"/>
    <cfRule type="duplicateValues" dxfId="0" priority="151"/>
    <cfRule type="duplicateValues" dxfId="0" priority="150"/>
  </conditionalFormatting>
  <conditionalFormatting sqref="E27">
    <cfRule type="duplicateValues" dxfId="0" priority="146"/>
    <cfRule type="duplicateValues" dxfId="0" priority="145"/>
    <cfRule type="duplicateValues" dxfId="0" priority="144"/>
  </conditionalFormatting>
  <conditionalFormatting sqref="E33">
    <cfRule type="duplicateValues" dxfId="0" priority="131"/>
    <cfRule type="duplicateValues" dxfId="0" priority="130"/>
    <cfRule type="duplicateValues" dxfId="0" priority="129"/>
  </conditionalFormatting>
  <conditionalFormatting sqref="E34">
    <cfRule type="duplicateValues" dxfId="0" priority="137"/>
    <cfRule type="duplicateValues" dxfId="0" priority="136"/>
    <cfRule type="duplicateValues" dxfId="0" priority="135"/>
  </conditionalFormatting>
  <conditionalFormatting sqref="E35">
    <cfRule type="duplicateValues" dxfId="0" priority="134"/>
    <cfRule type="duplicateValues" dxfId="0" priority="133"/>
    <cfRule type="duplicateValues" dxfId="0" priority="132"/>
  </conditionalFormatting>
  <conditionalFormatting sqref="E38">
    <cfRule type="duplicateValues" dxfId="0" priority="125"/>
    <cfRule type="duplicateValues" dxfId="0" priority="124"/>
    <cfRule type="duplicateValues" dxfId="0" priority="123"/>
  </conditionalFormatting>
  <conditionalFormatting sqref="E39">
    <cfRule type="duplicateValues" dxfId="0" priority="122"/>
    <cfRule type="duplicateValues" dxfId="0" priority="121"/>
    <cfRule type="duplicateValues" dxfId="0" priority="120"/>
  </conditionalFormatting>
  <conditionalFormatting sqref="E40">
    <cfRule type="duplicateValues" dxfId="0" priority="119"/>
    <cfRule type="duplicateValues" dxfId="0" priority="118"/>
    <cfRule type="duplicateValues" dxfId="0" priority="117"/>
  </conditionalFormatting>
  <conditionalFormatting sqref="E41">
    <cfRule type="duplicateValues" dxfId="0" priority="116"/>
    <cfRule type="duplicateValues" dxfId="0" priority="115"/>
    <cfRule type="duplicateValues" dxfId="0" priority="114"/>
  </conditionalFormatting>
  <conditionalFormatting sqref="E43">
    <cfRule type="duplicateValues" dxfId="0" priority="110"/>
    <cfRule type="duplicateValues" dxfId="0" priority="109"/>
    <cfRule type="duplicateValues" dxfId="0" priority="108"/>
  </conditionalFormatting>
  <conditionalFormatting sqref="E45">
    <cfRule type="duplicateValues" dxfId="0" priority="107"/>
    <cfRule type="duplicateValues" dxfId="0" priority="106"/>
    <cfRule type="duplicateValues" dxfId="1" priority="105"/>
    <cfRule type="duplicateValues" dxfId="0" priority="104"/>
    <cfRule type="duplicateValues" dxfId="0" priority="103"/>
    <cfRule type="duplicateValues" dxfId="0" priority="102"/>
  </conditionalFormatting>
  <conditionalFormatting sqref="E46">
    <cfRule type="duplicateValues" dxfId="0" priority="101"/>
    <cfRule type="duplicateValues" dxfId="0" priority="100"/>
    <cfRule type="duplicateValues" dxfId="0" priority="99"/>
  </conditionalFormatting>
  <conditionalFormatting sqref="E47">
    <cfRule type="duplicateValues" dxfId="0" priority="98"/>
    <cfRule type="duplicateValues" dxfId="0" priority="97"/>
    <cfRule type="duplicateValues" dxfId="0" priority="96"/>
  </conditionalFormatting>
  <conditionalFormatting sqref="E48">
    <cfRule type="duplicateValues" dxfId="0" priority="95"/>
    <cfRule type="duplicateValues" dxfId="0" priority="94"/>
    <cfRule type="duplicateValues" dxfId="0" priority="93"/>
  </conditionalFormatting>
  <conditionalFormatting sqref="E49">
    <cfRule type="duplicateValues" dxfId="0" priority="89"/>
    <cfRule type="duplicateValues" dxfId="0" priority="88"/>
    <cfRule type="duplicateValues" dxfId="1" priority="87"/>
    <cfRule type="duplicateValues" dxfId="0" priority="86"/>
    <cfRule type="duplicateValues" dxfId="0" priority="85"/>
    <cfRule type="duplicateValues" dxfId="0" priority="84"/>
  </conditionalFormatting>
  <conditionalFormatting sqref="E50">
    <cfRule type="duplicateValues" dxfId="0" priority="83"/>
    <cfRule type="duplicateValues" dxfId="0" priority="82"/>
    <cfRule type="duplicateValues" dxfId="1" priority="81"/>
    <cfRule type="duplicateValues" dxfId="0" priority="80"/>
    <cfRule type="duplicateValues" dxfId="0" priority="79"/>
    <cfRule type="duplicateValues" dxfId="0" priority="78"/>
  </conditionalFormatting>
  <conditionalFormatting sqref="E58">
    <cfRule type="duplicateValues" dxfId="0" priority="71"/>
    <cfRule type="duplicateValues" dxfId="0" priority="70"/>
    <cfRule type="duplicateValues" dxfId="0" priority="69"/>
  </conditionalFormatting>
  <conditionalFormatting sqref="E59">
    <cfRule type="duplicateValues" dxfId="0" priority="68"/>
    <cfRule type="duplicateValues" dxfId="0" priority="67"/>
    <cfRule type="duplicateValues" dxfId="1" priority="66"/>
    <cfRule type="duplicateValues" dxfId="0" priority="65"/>
    <cfRule type="duplicateValues" dxfId="0" priority="64"/>
    <cfRule type="duplicateValues" dxfId="0" priority="63"/>
  </conditionalFormatting>
  <conditionalFormatting sqref="E60">
    <cfRule type="duplicateValues" dxfId="0" priority="62"/>
    <cfRule type="duplicateValues" dxfId="0" priority="61"/>
    <cfRule type="duplicateValues" dxfId="0" priority="60"/>
  </conditionalFormatting>
  <conditionalFormatting sqref="E66">
    <cfRule type="duplicateValues" dxfId="0" priority="47"/>
    <cfRule type="duplicateValues" dxfId="0" priority="46"/>
    <cfRule type="duplicateValues" dxfId="0" priority="45"/>
  </conditionalFormatting>
  <conditionalFormatting sqref="E67">
    <cfRule type="duplicateValues" dxfId="0" priority="44"/>
    <cfRule type="duplicateValues" dxfId="0" priority="43"/>
    <cfRule type="duplicateValues" dxfId="1" priority="42"/>
    <cfRule type="duplicateValues" dxfId="0" priority="41"/>
    <cfRule type="duplicateValues" dxfId="0" priority="40"/>
    <cfRule type="duplicateValues" dxfId="0" priority="39"/>
  </conditionalFormatting>
  <conditionalFormatting sqref="E68">
    <cfRule type="duplicateValues" dxfId="0" priority="38"/>
    <cfRule type="duplicateValues" dxfId="0" priority="37"/>
    <cfRule type="duplicateValues" dxfId="0" priority="36"/>
  </conditionalFormatting>
  <conditionalFormatting sqref="E69">
    <cfRule type="duplicateValues" dxfId="0" priority="35"/>
    <cfRule type="duplicateValues" dxfId="0" priority="34"/>
    <cfRule type="duplicateValues" dxfId="1" priority="33"/>
    <cfRule type="duplicateValues" dxfId="0" priority="32"/>
    <cfRule type="duplicateValues" dxfId="0" priority="31"/>
    <cfRule type="duplicateValues" dxfId="0" priority="30"/>
  </conditionalFormatting>
  <conditionalFormatting sqref="E70">
    <cfRule type="duplicateValues" dxfId="0" priority="29"/>
    <cfRule type="duplicateValues" dxfId="0" priority="28"/>
    <cfRule type="duplicateValues" dxfId="0" priority="27"/>
  </conditionalFormatting>
  <conditionalFormatting sqref="E71">
    <cfRule type="duplicateValues" dxfId="0" priority="26"/>
    <cfRule type="duplicateValues" dxfId="0" priority="25"/>
    <cfRule type="duplicateValues" dxfId="0" priority="24"/>
  </conditionalFormatting>
  <conditionalFormatting sqref="E72">
    <cfRule type="duplicateValues" dxfId="0" priority="23"/>
    <cfRule type="duplicateValues" dxfId="0" priority="22"/>
    <cfRule type="duplicateValues" dxfId="0" priority="21"/>
  </conditionalFormatting>
  <conditionalFormatting sqref="E73">
    <cfRule type="duplicateValues" dxfId="0" priority="20"/>
    <cfRule type="duplicateValues" dxfId="0" priority="19"/>
    <cfRule type="duplicateValues" dxfId="1" priority="18"/>
    <cfRule type="duplicateValues" dxfId="0" priority="17"/>
    <cfRule type="duplicateValues" dxfId="0" priority="16"/>
    <cfRule type="duplicateValues" dxfId="0" priority="15"/>
  </conditionalFormatting>
  <conditionalFormatting sqref="E74">
    <cfRule type="duplicateValues" dxfId="0" priority="14"/>
    <cfRule type="duplicateValues" dxfId="0" priority="13"/>
    <cfRule type="duplicateValues" dxfId="0" priority="12"/>
  </conditionalFormatting>
  <conditionalFormatting sqref="E75">
    <cfRule type="duplicateValues" dxfId="0" priority="11"/>
    <cfRule type="duplicateValues" dxfId="0" priority="10"/>
    <cfRule type="duplicateValues" dxfId="0" priority="9"/>
  </conditionalFormatting>
  <conditionalFormatting sqref="E76">
    <cfRule type="duplicateValues" dxfId="0" priority="8"/>
    <cfRule type="duplicateValues" dxfId="0" priority="7"/>
    <cfRule type="duplicateValues" dxfId="0" priority="6"/>
  </conditionalFormatting>
  <conditionalFormatting sqref="E77">
    <cfRule type="duplicateValues" dxfId="0" priority="5"/>
    <cfRule type="duplicateValues" dxfId="0" priority="4"/>
  </conditionalFormatting>
  <conditionalFormatting sqref="E1:E2">
    <cfRule type="duplicateValues" dxfId="0" priority="198"/>
  </conditionalFormatting>
  <conditionalFormatting sqref="E7:E10">
    <cfRule type="duplicateValues" dxfId="0" priority="190"/>
    <cfRule type="duplicateValues" dxfId="0" priority="189"/>
    <cfRule type="duplicateValues" dxfId="0" priority="188"/>
  </conditionalFormatting>
  <conditionalFormatting sqref="E11:E12">
    <cfRule type="duplicateValues" dxfId="0" priority="187"/>
    <cfRule type="duplicateValues" dxfId="0" priority="186"/>
    <cfRule type="duplicateValues" dxfId="0" priority="185"/>
  </conditionalFormatting>
  <conditionalFormatting sqref="E15:E16">
    <cfRule type="duplicateValues" dxfId="0" priority="178"/>
  </conditionalFormatting>
  <conditionalFormatting sqref="E24:E26">
    <cfRule type="duplicateValues" dxfId="0" priority="149"/>
    <cfRule type="duplicateValues" dxfId="0" priority="148"/>
    <cfRule type="duplicateValues" dxfId="0" priority="147"/>
  </conditionalFormatting>
  <conditionalFormatting sqref="E28:E29">
    <cfRule type="duplicateValues" dxfId="0" priority="143"/>
    <cfRule type="duplicateValues" dxfId="0" priority="142"/>
    <cfRule type="duplicateValues" dxfId="0" priority="141"/>
  </conditionalFormatting>
  <conditionalFormatting sqref="E30:E32">
    <cfRule type="duplicateValues" dxfId="0" priority="140"/>
    <cfRule type="duplicateValues" dxfId="0" priority="139"/>
    <cfRule type="duplicateValues" dxfId="0" priority="138"/>
  </conditionalFormatting>
  <conditionalFormatting sqref="E36:E37">
    <cfRule type="duplicateValues" dxfId="0" priority="128"/>
    <cfRule type="duplicateValues" dxfId="0" priority="127"/>
    <cfRule type="duplicateValues" dxfId="0" priority="126"/>
  </conditionalFormatting>
  <conditionalFormatting sqref="E51:E52">
    <cfRule type="duplicateValues" dxfId="0" priority="92"/>
    <cfRule type="duplicateValues" dxfId="0" priority="91"/>
    <cfRule type="duplicateValues" dxfId="0" priority="90"/>
  </conditionalFormatting>
  <conditionalFormatting sqref="E53:E55">
    <cfRule type="duplicateValues" dxfId="0" priority="77"/>
    <cfRule type="duplicateValues" dxfId="0" priority="76"/>
    <cfRule type="duplicateValues" dxfId="0" priority="75"/>
  </conditionalFormatting>
  <conditionalFormatting sqref="E56:E57">
    <cfRule type="duplicateValues" dxfId="0" priority="74"/>
    <cfRule type="duplicateValues" dxfId="0" priority="73"/>
    <cfRule type="duplicateValues" dxfId="0" priority="72"/>
  </conditionalFormatting>
  <conditionalFormatting sqref="E61:E63">
    <cfRule type="duplicateValues" dxfId="0" priority="59"/>
    <cfRule type="duplicateValues" dxfId="0" priority="58"/>
    <cfRule type="duplicateValues" dxfId="1" priority="57"/>
    <cfRule type="duplicateValues" dxfId="0" priority="56"/>
    <cfRule type="duplicateValues" dxfId="0" priority="55"/>
    <cfRule type="duplicateValues" dxfId="0" priority="54"/>
  </conditionalFormatting>
  <conditionalFormatting sqref="E64:E65">
    <cfRule type="duplicateValues" dxfId="0" priority="53"/>
    <cfRule type="duplicateValues" dxfId="0" priority="52"/>
    <cfRule type="duplicateValues" dxfId="1" priority="51"/>
    <cfRule type="duplicateValues" dxfId="0" priority="50"/>
    <cfRule type="duplicateValues" dxfId="0" priority="49"/>
    <cfRule type="duplicateValues" dxfId="0" priority="48"/>
  </conditionalFormatting>
  <conditionalFormatting sqref="E77:E79">
    <cfRule type="duplicateValues" dxfId="0" priority="1"/>
  </conditionalFormatting>
  <conditionalFormatting sqref="E78:E79">
    <cfRule type="duplicateValues" dxfId="0" priority="3"/>
    <cfRule type="duplicateValues" dxfId="0" priority="2"/>
  </conditionalFormatting>
  <conditionalFormatting sqref="E44 E42">
    <cfRule type="duplicateValues" dxfId="0" priority="113"/>
    <cfRule type="duplicateValues" dxfId="0" priority="112"/>
    <cfRule type="duplicateValues" dxfId="0" priority="111"/>
  </conditionalFormatting>
  <dataValidations count="1">
    <dataValidation type="custom" allowBlank="1" showErrorMessage="1" errorTitle="拒绝重复输入" error="当前输入的内容，与本区域的其他单元格内容重复。" sqref="E20" errorStyle="warning">
      <formula1>COUNTIF(#REF!,E20)&lt;2</formula1>
    </dataValidation>
  </dataValidations>
  <hyperlinks>
    <hyperlink ref="A3" r:id="rId2" display="Tel:+8618027197909  Add：Warehouse on the 1st floor, No.2 Beilu, Shihu village, Baiyun District, Guangzhou"/>
  </hyperlinks>
  <pageMargins left="0.75" right="0.75" top="1" bottom="1" header="0.5" footer="0.5"/>
  <pageSetup paperSize="9" scale="66" orientation="portrait"/>
  <headerFooter/>
  <ignoredErrors>
    <ignoredError sqref="K56" evalError="1"/>
  </ignoredError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98064</dc:creator>
  <cp:lastModifiedBy>黄银田</cp:lastModifiedBy>
  <dcterms:created xsi:type="dcterms:W3CDTF">2024-05-14T07:47:35Z</dcterms:created>
  <dcterms:modified xsi:type="dcterms:W3CDTF">2024-05-14T08:58:18Z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3B14F188B3524A5EBAE7A83B5EF90F72</vt:lpwstr>
  </property>
  <property fmtid="{D5CDD505-2E9C-101B-9397-08002B2CF9AE}" pid="3" name="KSOProductBuildVer">
    <vt:lpwstr>2052-11.1.0.12165</vt:lpwstr>
  </property>
</Properties>
</file>